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Buku_Kerja_Ini"/>
  <workbookProtection workbookPassword="9BC2" lockStructure="1"/>
  <bookViews>
    <workbookView windowWidth="19935" windowHeight="7830" firstSheet="2" activeTab="2"/>
  </bookViews>
  <sheets>
    <sheet name="DATA" sheetId="1" state="hidden" r:id="rId1"/>
    <sheet name="OKE" sheetId="3" state="hidden" r:id="rId2"/>
    <sheet name="Lembar1" sheetId="4" r:id="rId3"/>
  </sheets>
  <definedNames>
    <definedName name="DATA">DATA!$1:$1048576</definedName>
    <definedName name="DATA1">DATA!$1:$1048576</definedName>
    <definedName name="_xlnm.Print_Area" localSheetId="2">Lembar1!$A$1:$F$53</definedName>
    <definedName name="_xlnm.Print_Area" localSheetId="1">OKE!$A$1:$B$13</definedName>
  </definedNames>
  <calcPr calcId="144525"/>
</workbook>
</file>

<file path=xl/sharedStrings.xml><?xml version="1.0" encoding="utf-8"?>
<sst xmlns="http://schemas.openxmlformats.org/spreadsheetml/2006/main" count="192" uniqueCount="107">
  <si>
    <t>6</t>
  </si>
  <si>
    <t>7</t>
  </si>
  <si>
    <t>8</t>
  </si>
  <si>
    <t>9</t>
  </si>
  <si>
    <t>10</t>
  </si>
  <si>
    <t>11</t>
  </si>
  <si>
    <t>22</t>
  </si>
  <si>
    <t>23</t>
  </si>
  <si>
    <t>24</t>
  </si>
  <si>
    <t>25</t>
  </si>
  <si>
    <t>NIS</t>
  </si>
  <si>
    <t>NAMA SISWA</t>
  </si>
  <si>
    <t>KELAS</t>
  </si>
  <si>
    <t>PAI</t>
  </si>
  <si>
    <t>PKN</t>
  </si>
  <si>
    <t>B.INDO</t>
  </si>
  <si>
    <t>MTK (UMUM)</t>
  </si>
  <si>
    <t>SEJARAH INDONESIA</t>
  </si>
  <si>
    <t>BHS INGGRIS</t>
  </si>
  <si>
    <t>SENI BUD</t>
  </si>
  <si>
    <t>PENJAS</t>
  </si>
  <si>
    <t>PKWU</t>
  </si>
  <si>
    <t>B.ARAB</t>
  </si>
  <si>
    <t>SAS B.ING</t>
  </si>
  <si>
    <t>B.JEPANG</t>
  </si>
  <si>
    <t>ANTRO</t>
  </si>
  <si>
    <t>SASTRA INDONESIA</t>
  </si>
  <si>
    <t>ADELIA DWILUNA ANANTA</t>
  </si>
  <si>
    <t>11 BAHASA</t>
  </si>
  <si>
    <t>Nenni Wahyuni BR Tarigan,S.Pd</t>
  </si>
  <si>
    <t>NIP. 19810919 200903 2 004</t>
  </si>
  <si>
    <t>AGUS KARDINI</t>
  </si>
  <si>
    <t>ALIN AKMALIA FARADISA AMLA</t>
  </si>
  <si>
    <t>ALZA NABILA</t>
  </si>
  <si>
    <t>DAFFA DZAKI HAKIIM</t>
  </si>
  <si>
    <t>DAFFA FEBRIANSYAH</t>
  </si>
  <si>
    <t>DANIL MARDIANSYAH</t>
  </si>
  <si>
    <t>DZIKRI HIDAYATULLAH ALPALEMBANI</t>
  </si>
  <si>
    <t>FAA NASHWA LUTHFIYYA MUFTI</t>
  </si>
  <si>
    <t>GHAISAN DHIWA FAIRUZ</t>
  </si>
  <si>
    <t>HABIB HANAFI</t>
  </si>
  <si>
    <t>HILMI ARIFIANDRA</t>
  </si>
  <si>
    <t>INDY RAHMA</t>
  </si>
  <si>
    <t>KANAYA TSABITHA AL MUJAHIDAH</t>
  </si>
  <si>
    <t>KEZYA PUTRI SAFIRA</t>
  </si>
  <si>
    <t>LULUK NUR ISTIQOMAH</t>
  </si>
  <si>
    <t>MUHAMMAD BIZZATI YASHIFIN WIRAHADINATA</t>
  </si>
  <si>
    <t>NOVIRA RAMADHINI</t>
  </si>
  <si>
    <t>SALSABILA ZAHRA</t>
  </si>
  <si>
    <t>SALWA RAHMADINI AZIZ</t>
  </si>
  <si>
    <t>SAWARIDO PUTRA</t>
  </si>
  <si>
    <t>SITI HOLIJAH</t>
  </si>
  <si>
    <t>TANTYA CISABILA RACHMADANI</t>
  </si>
  <si>
    <t>TRI YANTI</t>
  </si>
  <si>
    <t>DAFTAR PEMBAGIAN KELAS 10</t>
  </si>
  <si>
    <t xml:space="preserve">RAPORT PTS SEMESTER GENAP </t>
  </si>
  <si>
    <t>SMA NEGERI 1 PANGKALPINANG</t>
  </si>
  <si>
    <t>WALAS</t>
  </si>
  <si>
    <t>KET : KETIKAN NISN DIKOLOM NISN</t>
  </si>
  <si>
    <t>PEMERINTAH PROVINSI BANGKA BELITUNG</t>
  </si>
  <si>
    <t>DINAS PENDIDIKAN</t>
  </si>
  <si>
    <t>UNIT PELAKSANA TEKNIS DINAS SATUAN PENDIDIKAN</t>
  </si>
  <si>
    <t>Jalan Usman Ambon, Kelurahan Kacang Pedang, Kecamatan Taman Sari</t>
  </si>
  <si>
    <t>website : www.sman1pkp.sch.id  email : sman1@dinpendikpkp.go.id</t>
  </si>
  <si>
    <t>LAPORAN HASIL BELAJAR 11 BAHASA</t>
  </si>
  <si>
    <t>MID-SEMESTER 1</t>
  </si>
  <si>
    <t>TAHUN PELAJARAN 2021/2022</t>
  </si>
  <si>
    <t>NAMA PESERTA DIDIK</t>
  </si>
  <si>
    <t>B. PENGETAHUAN</t>
  </si>
  <si>
    <t>Kreteria Ketuntasan Minimal = 70</t>
  </si>
  <si>
    <t>No.</t>
  </si>
  <si>
    <t xml:space="preserve">MATA PELAJARAN </t>
  </si>
  <si>
    <t>NILAI</t>
  </si>
  <si>
    <t>Kelompok  A ( Umum )</t>
  </si>
  <si>
    <t>Pengetahuan</t>
  </si>
  <si>
    <t>Keterampilan</t>
  </si>
  <si>
    <t>1.</t>
  </si>
  <si>
    <t>Pendidikan Agama Islam dan Budi Pekerti</t>
  </si>
  <si>
    <t>2.</t>
  </si>
  <si>
    <t>Pendidikan Kewarganegaraan</t>
  </si>
  <si>
    <t>3.</t>
  </si>
  <si>
    <t>Bahasa Indonesia</t>
  </si>
  <si>
    <t>4.</t>
  </si>
  <si>
    <t>Matematika ( Umum )</t>
  </si>
  <si>
    <t>5.</t>
  </si>
  <si>
    <t>Sejarah Indonesia</t>
  </si>
  <si>
    <t>6.</t>
  </si>
  <si>
    <t>Bahasa Inggris</t>
  </si>
  <si>
    <t>Kelompok B ( Umum )</t>
  </si>
  <si>
    <t>Seni Budaya</t>
  </si>
  <si>
    <t>Pendidikan Jasmani Olahraga dan Kesehatan</t>
  </si>
  <si>
    <t>Prakarya dan Kewirausahaan</t>
  </si>
  <si>
    <t>Kelompok C ( Peminatan )</t>
  </si>
  <si>
    <t>Bahasa dan Sastra Indonesia</t>
  </si>
  <si>
    <t>Bahasa dan Sastra Inggris</t>
  </si>
  <si>
    <t>Bahasa Jepang</t>
  </si>
  <si>
    <t>Antropologi</t>
  </si>
  <si>
    <t>Bahasa Arab</t>
  </si>
  <si>
    <t>Catatan Orang Tua</t>
  </si>
  <si>
    <t>Pangkalpinang,   Oktober 2021</t>
  </si>
  <si>
    <t>Walikelas,</t>
  </si>
  <si>
    <t>Orang Tua,</t>
  </si>
  <si>
    <t>(                                            )</t>
  </si>
  <si>
    <t>Keterangan :</t>
  </si>
  <si>
    <t>CARA MELIHAT FILE DATA NILAI RAPORT PTS</t>
  </si>
  <si>
    <t>SISWA HANYA MENGISIKAN NIS NYA SAJA DI KOLOM NIS , ANGKA SEMUA</t>
  </si>
  <si>
    <t>TIDAK PAKAI TITIK DAN KOMA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</si>
</sst>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_(&quot;Rp&quot;* #,##0.00_);_(&quot;Rp&quot;* \(#,##0.00\);_(&quot;Rp&quot;* &quot;-&quot;??_);_(@_)"/>
    <numFmt numFmtId="180" formatCode="0_ "/>
    <numFmt numFmtId="181" formatCode="&quot;Rp&quot;#,##0"/>
  </numFmts>
  <fonts count="41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134"/>
    </font>
    <font>
      <sz val="12"/>
      <color theme="0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0000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4" borderId="22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1" borderId="2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10" borderId="21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0"/>
    <xf numFmtId="0" fontId="29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0" fontId="6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80" fontId="6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80" fontId="6" fillId="0" borderId="4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80" fontId="6" fillId="0" borderId="13" xfId="0" applyNumberFormat="1" applyFont="1" applyBorder="1" applyAlignment="1">
      <alignment horizontal="center"/>
    </xf>
    <xf numFmtId="180" fontId="6" fillId="0" borderId="1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0" fontId="6" fillId="0" borderId="0" xfId="0" applyNumberFormat="1" applyFont="1" applyBorder="1" applyAlignment="1">
      <alignment horizontal="center"/>
    </xf>
    <xf numFmtId="180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80" fontId="6" fillId="0" borderId="3" xfId="0" applyNumberFormat="1" applyFont="1" applyBorder="1" applyAlignment="1">
      <alignment horizontal="center"/>
    </xf>
    <xf numFmtId="0" fontId="0" fillId="0" borderId="12" xfId="0" applyBorder="1"/>
    <xf numFmtId="180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7" fillId="7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left"/>
    </xf>
    <xf numFmtId="0" fontId="7" fillId="9" borderId="18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5" fillId="0" borderId="18" xfId="0" applyFont="1" applyFill="1" applyBorder="1"/>
    <xf numFmtId="0" fontId="14" fillId="0" borderId="17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Fill="1"/>
    <xf numFmtId="0" fontId="17" fillId="8" borderId="0" xfId="0" applyFont="1" applyFill="1" applyBorder="1" applyAlignment="1">
      <alignment horizontal="center" vertical="center"/>
    </xf>
    <xf numFmtId="0" fontId="18" fillId="8" borderId="0" xfId="0" applyNumberFormat="1" applyFont="1" applyFill="1" applyBorder="1" applyAlignment="1">
      <alignment horizontal="center"/>
    </xf>
    <xf numFmtId="0" fontId="18" fillId="8" borderId="0" xfId="0" applyFont="1" applyFill="1" applyBorder="1"/>
    <xf numFmtId="49" fontId="18" fillId="8" borderId="0" xfId="0" applyNumberFormat="1" applyFont="1" applyFill="1" applyBorder="1"/>
    <xf numFmtId="49" fontId="18" fillId="8" borderId="0" xfId="0" applyNumberFormat="1" applyFont="1" applyFill="1" applyBorder="1" applyAlignment="1">
      <alignment horizontal="center"/>
    </xf>
    <xf numFmtId="0" fontId="18" fillId="8" borderId="0" xfId="0" applyNumberFormat="1" applyFont="1" applyFill="1" applyBorder="1"/>
    <xf numFmtId="0" fontId="18" fillId="8" borderId="0" xfId="0" applyFont="1" applyFill="1" applyBorder="1" applyAlignment="1">
      <alignment horizontal="center"/>
    </xf>
    <xf numFmtId="0" fontId="17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/>
    </xf>
    <xf numFmtId="0" fontId="18" fillId="8" borderId="0" xfId="0" applyFont="1" applyFill="1" applyBorder="1" applyAlignment="1"/>
    <xf numFmtId="0" fontId="19" fillId="8" borderId="0" xfId="0" applyFont="1" applyFill="1" applyBorder="1" applyAlignment="1"/>
    <xf numFmtId="0" fontId="19" fillId="8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left" vertical="center"/>
    </xf>
    <xf numFmtId="49" fontId="18" fillId="8" borderId="0" xfId="0" applyNumberFormat="1" applyFont="1" applyFill="1" applyBorder="1" applyAlignment="1">
      <alignment horizontal="center" vertical="center"/>
    </xf>
    <xf numFmtId="49" fontId="18" fillId="8" borderId="0" xfId="0" applyNumberFormat="1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vertical="center"/>
    </xf>
    <xf numFmtId="0" fontId="19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1" fontId="19" fillId="8" borderId="0" xfId="0" applyNumberFormat="1" applyFont="1" applyFill="1" applyBorder="1" applyAlignment="1"/>
    <xf numFmtId="0" fontId="18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top"/>
    </xf>
    <xf numFmtId="181" fontId="20" fillId="8" borderId="0" xfId="0" applyNumberFormat="1" applyFont="1" applyFill="1" applyBorder="1" applyAlignment="1">
      <alignment vertical="center"/>
    </xf>
    <xf numFmtId="0" fontId="18" fillId="8" borderId="0" xfId="32" applyFont="1" applyFill="1" applyBorder="1" applyAlignment="1">
      <alignment horizontal="left" vertical="center"/>
    </xf>
    <xf numFmtId="0" fontId="18" fillId="8" borderId="0" xfId="32" applyFont="1" applyFill="1" applyBorder="1" applyAlignment="1">
      <alignment horizontal="center" vertical="center"/>
    </xf>
    <xf numFmtId="3" fontId="19" fillId="8" borderId="0" xfId="0" applyNumberFormat="1" applyFont="1" applyFill="1" applyBorder="1" applyAlignment="1"/>
    <xf numFmtId="0" fontId="20" fillId="8" borderId="0" xfId="0" applyFont="1" applyFill="1" applyBorder="1" applyAlignment="1">
      <alignment horizontal="left"/>
    </xf>
    <xf numFmtId="49" fontId="20" fillId="8" borderId="0" xfId="0" applyNumberFormat="1" applyFont="1" applyFill="1" applyBorder="1" applyAlignment="1">
      <alignment horizontal="center" vertical="center" wrapText="1"/>
    </xf>
    <xf numFmtId="0" fontId="20" fillId="8" borderId="0" xfId="0" applyFont="1" applyFill="1" applyBorder="1"/>
    <xf numFmtId="49" fontId="18" fillId="8" borderId="0" xfId="0" applyNumberFormat="1" applyFont="1" applyFill="1" applyBorder="1" applyAlignment="1">
      <alignment horizontal="center" wrapText="1"/>
    </xf>
    <xf numFmtId="49" fontId="17" fillId="8" borderId="0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2"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17780</xdr:colOff>
      <xdr:row>0</xdr:row>
      <xdr:rowOff>187325</xdr:rowOff>
    </xdr:from>
    <xdr:to>
      <xdr:col>2</xdr:col>
      <xdr:colOff>163830</xdr:colOff>
      <xdr:row>4</xdr:row>
      <xdr:rowOff>30480</xdr:rowOff>
    </xdr:to>
    <xdr:pic>
      <xdr:nvPicPr>
        <xdr:cNvPr id="2" name="Picture 1" descr="logo_babel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70205" y="187325"/>
          <a:ext cx="698500" cy="671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319405</xdr:colOff>
      <xdr:row>7</xdr:row>
      <xdr:rowOff>17780</xdr:rowOff>
    </xdr:from>
    <xdr:to>
      <xdr:col>5</xdr:col>
      <xdr:colOff>1080770</xdr:colOff>
      <xdr:row>7</xdr:row>
      <xdr:rowOff>17780</xdr:rowOff>
    </xdr:to>
    <xdr:cxnSp>
      <xdr:nvCxnSpPr>
        <xdr:cNvPr id="3" name="Konektor Lurus 2"/>
        <xdr:cNvCxnSpPr/>
      </xdr:nvCxnSpPr>
      <xdr:spPr>
        <a:xfrm>
          <a:off x="319405" y="1465580"/>
          <a:ext cx="657161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48260</xdr:colOff>
      <xdr:row>0</xdr:row>
      <xdr:rowOff>178435</xdr:rowOff>
    </xdr:from>
    <xdr:to>
      <xdr:col>5</xdr:col>
      <xdr:colOff>916940</xdr:colOff>
      <xdr:row>4</xdr:row>
      <xdr:rowOff>59690</xdr:rowOff>
    </xdr:to>
    <xdr:pic>
      <xdr:nvPicPr>
        <xdr:cNvPr id="4" name="Picture 3" descr="LOGO SMANSA WARN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8510" y="178435"/>
          <a:ext cx="868680" cy="70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9"/>
  <sheetViews>
    <sheetView zoomScale="70" zoomScaleNormal="70" workbookViewId="0">
      <selection activeCell="E12" sqref="E12"/>
    </sheetView>
  </sheetViews>
  <sheetFormatPr defaultColWidth="9" defaultRowHeight="15"/>
  <cols>
    <col min="1" max="1" width="6.625" style="79" customWidth="1"/>
    <col min="2" max="2" width="29.375" style="80" customWidth="1"/>
    <col min="3" max="3" width="10.375" style="80" customWidth="1"/>
    <col min="4" max="5" width="4" style="80" customWidth="1"/>
    <col min="6" max="7" width="5.25" style="81" customWidth="1"/>
    <col min="8" max="8" width="7" style="82" customWidth="1"/>
    <col min="9" max="9" width="5.375" style="82" customWidth="1"/>
    <col min="10" max="11" width="6" style="82" customWidth="1"/>
    <col min="12" max="13" width="7.875" style="83" customWidth="1"/>
    <col min="14" max="15" width="6.25" style="83" customWidth="1"/>
    <col min="16" max="16" width="8.625" style="83" customWidth="1"/>
    <col min="17" max="17" width="7" style="83" customWidth="1"/>
    <col min="18" max="18" width="5.625" style="79" customWidth="1"/>
    <col min="19" max="19" width="7.125" style="79" customWidth="1"/>
    <col min="20" max="21" width="6.25" style="79" customWidth="1"/>
    <col min="22" max="22" width="6.125" style="82" customWidth="1"/>
    <col min="23" max="23" width="8" style="82" customWidth="1"/>
    <col min="24" max="24" width="12.75" style="82" customWidth="1"/>
    <col min="25" max="25" width="12.375" style="82" customWidth="1"/>
    <col min="26" max="26" width="10.625" style="84" customWidth="1"/>
    <col min="27" max="27" width="5.875" style="84" customWidth="1"/>
    <col min="28" max="29" width="7.125" style="80" customWidth="1"/>
    <col min="30" max="31" width="6.875" style="84" customWidth="1"/>
    <col min="32" max="32" width="9.375" style="84" customWidth="1"/>
    <col min="33" max="33" width="7.375" style="84" customWidth="1"/>
    <col min="34" max="34" width="33" style="80" customWidth="1"/>
    <col min="35" max="35" width="25.75" style="80" customWidth="1"/>
    <col min="36" max="36" width="11.25" style="80" customWidth="1"/>
    <col min="37" max="16384" width="9" style="80"/>
  </cols>
  <sheetData>
    <row r="1" spans="1:35">
      <c r="A1" s="79">
        <v>1</v>
      </c>
      <c r="B1" s="80">
        <v>2</v>
      </c>
      <c r="C1" s="80">
        <v>3</v>
      </c>
      <c r="D1" s="80">
        <v>4</v>
      </c>
      <c r="E1" s="80">
        <v>5</v>
      </c>
      <c r="F1" s="81" t="s">
        <v>0</v>
      </c>
      <c r="G1" s="81" t="s">
        <v>1</v>
      </c>
      <c r="H1" s="82" t="s">
        <v>2</v>
      </c>
      <c r="I1" s="82" t="s">
        <v>3</v>
      </c>
      <c r="J1" s="82" t="s">
        <v>4</v>
      </c>
      <c r="K1" s="82" t="s">
        <v>5</v>
      </c>
      <c r="L1" s="83">
        <v>12</v>
      </c>
      <c r="M1" s="83">
        <v>13</v>
      </c>
      <c r="N1" s="83">
        <v>14</v>
      </c>
      <c r="O1" s="83">
        <v>15</v>
      </c>
      <c r="P1" s="83">
        <v>16</v>
      </c>
      <c r="Q1" s="83">
        <v>17</v>
      </c>
      <c r="R1" s="79">
        <v>18</v>
      </c>
      <c r="S1" s="79">
        <v>19</v>
      </c>
      <c r="T1" s="79">
        <v>20</v>
      </c>
      <c r="U1" s="79">
        <v>21</v>
      </c>
      <c r="V1" s="82" t="s">
        <v>6</v>
      </c>
      <c r="W1" s="82" t="s">
        <v>7</v>
      </c>
      <c r="X1" s="82" t="s">
        <v>8</v>
      </c>
      <c r="Y1" s="82" t="s">
        <v>9</v>
      </c>
      <c r="Z1" s="84">
        <v>26</v>
      </c>
      <c r="AA1" s="84">
        <v>27</v>
      </c>
      <c r="AB1" s="80">
        <v>28</v>
      </c>
      <c r="AC1" s="80">
        <v>29</v>
      </c>
      <c r="AD1" s="84">
        <v>30</v>
      </c>
      <c r="AE1" s="84">
        <v>31</v>
      </c>
      <c r="AF1" s="84">
        <v>32</v>
      </c>
      <c r="AG1" s="84">
        <v>33</v>
      </c>
      <c r="AH1" s="80">
        <v>34</v>
      </c>
      <c r="AI1" s="80">
        <v>35</v>
      </c>
    </row>
    <row r="2" s="78" customFormat="1" ht="52.5" customHeight="1" spans="1:33">
      <c r="A2" s="85" t="s">
        <v>10</v>
      </c>
      <c r="B2" s="78" t="s">
        <v>11</v>
      </c>
      <c r="C2" s="78" t="s">
        <v>12</v>
      </c>
      <c r="D2" s="78" t="s">
        <v>13</v>
      </c>
      <c r="F2" s="78" t="s">
        <v>14</v>
      </c>
      <c r="H2" s="78" t="s">
        <v>15</v>
      </c>
      <c r="J2" s="96" t="s">
        <v>16</v>
      </c>
      <c r="L2" s="96" t="s">
        <v>17</v>
      </c>
      <c r="N2" s="96" t="s">
        <v>18</v>
      </c>
      <c r="O2" s="96"/>
      <c r="P2" s="97" t="s">
        <v>19</v>
      </c>
      <c r="Q2" s="97"/>
      <c r="R2" s="99" t="s">
        <v>20</v>
      </c>
      <c r="S2" s="99"/>
      <c r="T2" s="99" t="s">
        <v>21</v>
      </c>
      <c r="U2" s="99"/>
      <c r="V2" s="99" t="s">
        <v>22</v>
      </c>
      <c r="W2" s="99"/>
      <c r="X2" s="99" t="s">
        <v>23</v>
      </c>
      <c r="Y2" s="99"/>
      <c r="Z2" s="99" t="s">
        <v>24</v>
      </c>
      <c r="AA2" s="99"/>
      <c r="AB2" s="97" t="s">
        <v>22</v>
      </c>
      <c r="AC2" s="97"/>
      <c r="AD2" s="99" t="s">
        <v>25</v>
      </c>
      <c r="AE2" s="99"/>
      <c r="AF2" s="101" t="s">
        <v>26</v>
      </c>
      <c r="AG2" s="99"/>
    </row>
    <row r="3" ht="15.75" spans="1:36">
      <c r="A3" s="86">
        <v>18259</v>
      </c>
      <c r="B3" s="87" t="s">
        <v>27</v>
      </c>
      <c r="C3" s="80" t="s">
        <v>28</v>
      </c>
      <c r="D3" s="88">
        <v>82</v>
      </c>
      <c r="E3" s="88">
        <v>82</v>
      </c>
      <c r="F3" s="88">
        <v>75</v>
      </c>
      <c r="G3" s="89">
        <v>78</v>
      </c>
      <c r="H3" s="88">
        <v>84</v>
      </c>
      <c r="I3" s="88">
        <v>82</v>
      </c>
      <c r="J3" s="88">
        <v>78</v>
      </c>
      <c r="K3" s="88">
        <v>75</v>
      </c>
      <c r="L3" s="88">
        <v>80</v>
      </c>
      <c r="M3" s="88">
        <v>85</v>
      </c>
      <c r="N3" s="88">
        <v>20</v>
      </c>
      <c r="O3" s="88">
        <v>78</v>
      </c>
      <c r="P3" s="98">
        <v>80</v>
      </c>
      <c r="Q3" s="98">
        <v>85</v>
      </c>
      <c r="R3" s="88">
        <v>82</v>
      </c>
      <c r="S3" s="88">
        <v>81</v>
      </c>
      <c r="T3" s="88">
        <v>75</v>
      </c>
      <c r="U3" s="88">
        <v>85</v>
      </c>
      <c r="V3" s="89">
        <v>77</v>
      </c>
      <c r="W3" s="89">
        <v>77</v>
      </c>
      <c r="X3" s="100">
        <v>76.75</v>
      </c>
      <c r="Y3" s="100">
        <v>78</v>
      </c>
      <c r="Z3" s="88">
        <v>82</v>
      </c>
      <c r="AA3" s="88">
        <v>76</v>
      </c>
      <c r="AB3" s="102"/>
      <c r="AC3" s="102"/>
      <c r="AD3" s="88">
        <v>70</v>
      </c>
      <c r="AE3" s="88">
        <v>75</v>
      </c>
      <c r="AF3" s="88">
        <v>75</v>
      </c>
      <c r="AG3" s="88">
        <v>75</v>
      </c>
      <c r="AH3" s="103" t="s">
        <v>29</v>
      </c>
      <c r="AI3" s="104" t="s">
        <v>30</v>
      </c>
      <c r="AJ3" s="105"/>
    </row>
    <row r="4" ht="15.75" spans="1:36">
      <c r="A4" s="86">
        <v>18260</v>
      </c>
      <c r="B4" s="87" t="s">
        <v>31</v>
      </c>
      <c r="C4" s="80" t="s">
        <v>28</v>
      </c>
      <c r="D4" s="88">
        <v>82</v>
      </c>
      <c r="E4" s="88">
        <v>82</v>
      </c>
      <c r="F4" s="88">
        <v>79</v>
      </c>
      <c r="G4" s="89">
        <v>80</v>
      </c>
      <c r="H4" s="88">
        <v>82</v>
      </c>
      <c r="I4" s="88">
        <v>82</v>
      </c>
      <c r="J4" s="88">
        <v>80</v>
      </c>
      <c r="K4" s="88">
        <v>78</v>
      </c>
      <c r="L4" s="88">
        <v>75</v>
      </c>
      <c r="M4" s="88">
        <v>80</v>
      </c>
      <c r="N4" s="88">
        <v>24</v>
      </c>
      <c r="O4" s="88">
        <v>30</v>
      </c>
      <c r="P4" s="98">
        <v>83</v>
      </c>
      <c r="Q4" s="98">
        <v>80</v>
      </c>
      <c r="R4" s="88">
        <v>80</v>
      </c>
      <c r="S4" s="88">
        <v>84</v>
      </c>
      <c r="T4" s="88">
        <v>75</v>
      </c>
      <c r="U4" s="88">
        <v>75</v>
      </c>
      <c r="V4" s="89">
        <v>75</v>
      </c>
      <c r="W4" s="89">
        <v>75</v>
      </c>
      <c r="X4" s="100">
        <v>77.375</v>
      </c>
      <c r="Y4" s="100">
        <v>78</v>
      </c>
      <c r="Z4" s="88">
        <v>80</v>
      </c>
      <c r="AA4" s="88">
        <v>70</v>
      </c>
      <c r="AB4" s="102"/>
      <c r="AC4" s="102"/>
      <c r="AD4" s="88">
        <v>60</v>
      </c>
      <c r="AE4" s="88">
        <v>73</v>
      </c>
      <c r="AF4" s="88">
        <v>70</v>
      </c>
      <c r="AG4" s="88">
        <v>75</v>
      </c>
      <c r="AH4" s="103" t="s">
        <v>29</v>
      </c>
      <c r="AI4" s="104" t="s">
        <v>30</v>
      </c>
      <c r="AJ4" s="106"/>
    </row>
    <row r="5" ht="15.75" spans="1:36">
      <c r="A5" s="86">
        <v>18261</v>
      </c>
      <c r="B5" s="87" t="s">
        <v>32</v>
      </c>
      <c r="C5" s="80" t="s">
        <v>28</v>
      </c>
      <c r="D5" s="88">
        <v>82</v>
      </c>
      <c r="E5" s="88">
        <v>82</v>
      </c>
      <c r="F5" s="88">
        <v>80</v>
      </c>
      <c r="G5" s="89">
        <v>80</v>
      </c>
      <c r="H5" s="88">
        <v>84</v>
      </c>
      <c r="I5" s="88">
        <v>83</v>
      </c>
      <c r="J5" s="88">
        <v>78</v>
      </c>
      <c r="K5" s="88">
        <v>75</v>
      </c>
      <c r="L5" s="88">
        <v>80</v>
      </c>
      <c r="M5" s="88">
        <v>85</v>
      </c>
      <c r="N5" s="88">
        <v>78</v>
      </c>
      <c r="O5" s="88">
        <v>80</v>
      </c>
      <c r="P5" s="98">
        <v>82</v>
      </c>
      <c r="Q5" s="98">
        <v>82</v>
      </c>
      <c r="R5" s="88">
        <v>85</v>
      </c>
      <c r="S5" s="88">
        <v>83</v>
      </c>
      <c r="T5" s="88">
        <v>75</v>
      </c>
      <c r="U5" s="88">
        <v>90</v>
      </c>
      <c r="V5" s="89">
        <v>80</v>
      </c>
      <c r="W5" s="89">
        <v>80</v>
      </c>
      <c r="X5" s="100">
        <v>78.625</v>
      </c>
      <c r="Y5" s="100">
        <v>80</v>
      </c>
      <c r="Z5" s="88">
        <v>70</v>
      </c>
      <c r="AA5" s="88">
        <v>76</v>
      </c>
      <c r="AB5" s="102"/>
      <c r="AC5" s="102"/>
      <c r="AD5" s="88">
        <v>70</v>
      </c>
      <c r="AE5" s="88">
        <v>75</v>
      </c>
      <c r="AF5" s="88">
        <v>85</v>
      </c>
      <c r="AG5" s="88">
        <v>75</v>
      </c>
      <c r="AH5" s="103" t="s">
        <v>29</v>
      </c>
      <c r="AI5" s="104" t="s">
        <v>30</v>
      </c>
      <c r="AJ5" s="106"/>
    </row>
    <row r="6" ht="15.75" spans="1:36">
      <c r="A6" s="86">
        <v>18262</v>
      </c>
      <c r="B6" s="87" t="s">
        <v>33</v>
      </c>
      <c r="C6" s="80" t="s">
        <v>28</v>
      </c>
      <c r="D6" s="88">
        <v>80</v>
      </c>
      <c r="E6" s="88">
        <v>80</v>
      </c>
      <c r="F6" s="88">
        <v>80</v>
      </c>
      <c r="G6" s="89">
        <v>78</v>
      </c>
      <c r="H6" s="88">
        <v>80</v>
      </c>
      <c r="I6" s="88">
        <v>78</v>
      </c>
      <c r="J6" s="88">
        <v>80</v>
      </c>
      <c r="K6" s="88">
        <v>75</v>
      </c>
      <c r="L6" s="88">
        <v>75</v>
      </c>
      <c r="M6" s="88">
        <v>80</v>
      </c>
      <c r="N6" s="88">
        <v>20</v>
      </c>
      <c r="O6" s="88">
        <v>0</v>
      </c>
      <c r="P6" s="98">
        <v>60</v>
      </c>
      <c r="Q6" s="98">
        <v>82</v>
      </c>
      <c r="R6" s="88">
        <v>80</v>
      </c>
      <c r="S6" s="88">
        <v>76</v>
      </c>
      <c r="T6" s="88">
        <v>0</v>
      </c>
      <c r="U6" s="88">
        <v>0</v>
      </c>
      <c r="V6" s="89">
        <v>77</v>
      </c>
      <c r="W6" s="89">
        <v>77</v>
      </c>
      <c r="X6" s="100">
        <v>73.25</v>
      </c>
      <c r="Y6" s="100">
        <v>74</v>
      </c>
      <c r="Z6" s="88">
        <v>70</v>
      </c>
      <c r="AA6" s="88">
        <v>76</v>
      </c>
      <c r="AB6" s="102"/>
      <c r="AC6" s="102"/>
      <c r="AD6" s="88">
        <v>40</v>
      </c>
      <c r="AE6" s="88">
        <v>40</v>
      </c>
      <c r="AF6" s="88">
        <v>80</v>
      </c>
      <c r="AG6" s="88">
        <v>80</v>
      </c>
      <c r="AH6" s="103" t="s">
        <v>29</v>
      </c>
      <c r="AI6" s="104" t="s">
        <v>30</v>
      </c>
      <c r="AJ6" s="106"/>
    </row>
    <row r="7" ht="15.75" spans="1:36">
      <c r="A7" s="86">
        <v>18284</v>
      </c>
      <c r="B7" s="87" t="s">
        <v>34</v>
      </c>
      <c r="C7" s="80" t="s">
        <v>28</v>
      </c>
      <c r="D7" s="88">
        <v>80</v>
      </c>
      <c r="E7" s="88">
        <v>80</v>
      </c>
      <c r="F7" s="88">
        <v>75</v>
      </c>
      <c r="G7" s="89">
        <v>78</v>
      </c>
      <c r="H7" s="88">
        <v>79</v>
      </c>
      <c r="I7" s="88">
        <v>80</v>
      </c>
      <c r="J7" s="88">
        <v>83</v>
      </c>
      <c r="K7" s="88">
        <v>78</v>
      </c>
      <c r="L7" s="88">
        <v>90</v>
      </c>
      <c r="M7" s="88">
        <v>70</v>
      </c>
      <c r="N7" s="88">
        <v>82</v>
      </c>
      <c r="O7" s="88">
        <v>80</v>
      </c>
      <c r="P7" s="98">
        <v>82</v>
      </c>
      <c r="Q7" s="98">
        <v>75</v>
      </c>
      <c r="R7" s="88">
        <v>82</v>
      </c>
      <c r="S7" s="88">
        <v>81</v>
      </c>
      <c r="T7" s="88">
        <v>75</v>
      </c>
      <c r="U7" s="88">
        <v>80</v>
      </c>
      <c r="V7" s="89">
        <v>77</v>
      </c>
      <c r="W7" s="89">
        <v>80</v>
      </c>
      <c r="X7" s="100">
        <v>88.125</v>
      </c>
      <c r="Y7" s="100">
        <v>88</v>
      </c>
      <c r="Z7" s="88">
        <v>80</v>
      </c>
      <c r="AA7" s="88">
        <v>76</v>
      </c>
      <c r="AB7" s="102"/>
      <c r="AC7" s="102"/>
      <c r="AD7" s="88">
        <v>65</v>
      </c>
      <c r="AE7" s="88">
        <v>75</v>
      </c>
      <c r="AF7" s="88">
        <v>75</v>
      </c>
      <c r="AG7" s="88">
        <v>75</v>
      </c>
      <c r="AH7" s="103" t="s">
        <v>29</v>
      </c>
      <c r="AI7" s="104" t="s">
        <v>30</v>
      </c>
      <c r="AJ7" s="106"/>
    </row>
    <row r="8" ht="15.75" spans="1:36">
      <c r="A8" s="86">
        <v>18264</v>
      </c>
      <c r="B8" s="87" t="s">
        <v>35</v>
      </c>
      <c r="C8" s="80" t="s">
        <v>28</v>
      </c>
      <c r="D8" s="88">
        <v>81</v>
      </c>
      <c r="E8" s="88">
        <v>81</v>
      </c>
      <c r="F8" s="88">
        <v>78</v>
      </c>
      <c r="G8" s="89">
        <v>80</v>
      </c>
      <c r="H8" s="88">
        <v>86</v>
      </c>
      <c r="I8" s="88">
        <v>81</v>
      </c>
      <c r="J8" s="88">
        <v>78</v>
      </c>
      <c r="K8" s="88">
        <v>75</v>
      </c>
      <c r="L8" s="88">
        <v>82</v>
      </c>
      <c r="M8" s="88">
        <v>85</v>
      </c>
      <c r="N8" s="88">
        <v>65</v>
      </c>
      <c r="O8" s="88">
        <v>78</v>
      </c>
      <c r="P8" s="98">
        <v>77</v>
      </c>
      <c r="Q8" s="98">
        <v>85</v>
      </c>
      <c r="R8" s="88">
        <v>82</v>
      </c>
      <c r="S8" s="88">
        <v>81</v>
      </c>
      <c r="T8" s="88">
        <v>75</v>
      </c>
      <c r="U8" s="88">
        <v>75</v>
      </c>
      <c r="V8" s="89">
        <v>80</v>
      </c>
      <c r="W8" s="89">
        <v>80</v>
      </c>
      <c r="X8" s="100">
        <v>77.5</v>
      </c>
      <c r="Y8" s="100">
        <v>79</v>
      </c>
      <c r="Z8" s="88">
        <v>70</v>
      </c>
      <c r="AA8" s="88">
        <v>76</v>
      </c>
      <c r="AB8" s="102"/>
      <c r="AC8" s="102"/>
      <c r="AD8" s="88">
        <v>60</v>
      </c>
      <c r="AE8" s="88">
        <v>73</v>
      </c>
      <c r="AF8" s="88">
        <v>80</v>
      </c>
      <c r="AG8" s="88">
        <v>75</v>
      </c>
      <c r="AH8" s="103" t="s">
        <v>29</v>
      </c>
      <c r="AI8" s="104" t="s">
        <v>30</v>
      </c>
      <c r="AJ8" s="106"/>
    </row>
    <row r="9" ht="15.75" spans="1:36">
      <c r="A9" s="86">
        <v>18265</v>
      </c>
      <c r="B9" s="87" t="s">
        <v>36</v>
      </c>
      <c r="C9" s="80" t="s">
        <v>28</v>
      </c>
      <c r="D9" s="88">
        <v>82</v>
      </c>
      <c r="E9" s="88">
        <v>82</v>
      </c>
      <c r="F9" s="88">
        <v>75</v>
      </c>
      <c r="G9" s="89">
        <v>78</v>
      </c>
      <c r="H9" s="88">
        <v>77</v>
      </c>
      <c r="I9" s="88">
        <v>79</v>
      </c>
      <c r="J9" s="88">
        <v>80</v>
      </c>
      <c r="K9" s="88">
        <v>75</v>
      </c>
      <c r="L9" s="88">
        <v>80</v>
      </c>
      <c r="M9" s="88">
        <v>90</v>
      </c>
      <c r="N9" s="88">
        <v>38</v>
      </c>
      <c r="O9" s="88">
        <v>0</v>
      </c>
      <c r="P9" s="98">
        <v>20</v>
      </c>
      <c r="Q9" s="98">
        <v>78</v>
      </c>
      <c r="R9" s="88">
        <v>80</v>
      </c>
      <c r="S9" s="88">
        <v>75</v>
      </c>
      <c r="T9" s="88">
        <v>75</v>
      </c>
      <c r="U9" s="88">
        <v>70</v>
      </c>
      <c r="V9" s="89">
        <v>77</v>
      </c>
      <c r="W9" s="89">
        <v>77</v>
      </c>
      <c r="X9" s="100">
        <v>75.875</v>
      </c>
      <c r="Y9" s="100">
        <v>77</v>
      </c>
      <c r="Z9" s="88">
        <v>70</v>
      </c>
      <c r="AA9" s="88">
        <v>76</v>
      </c>
      <c r="AB9" s="102"/>
      <c r="AC9" s="102"/>
      <c r="AD9" s="88">
        <v>50</v>
      </c>
      <c r="AE9" s="88">
        <v>72</v>
      </c>
      <c r="AF9" s="88">
        <v>80</v>
      </c>
      <c r="AG9" s="88">
        <v>75</v>
      </c>
      <c r="AH9" s="103" t="s">
        <v>29</v>
      </c>
      <c r="AI9" s="104" t="s">
        <v>30</v>
      </c>
      <c r="AJ9" s="106"/>
    </row>
    <row r="10" ht="15.75" spans="1:36">
      <c r="A10" s="86">
        <v>18266</v>
      </c>
      <c r="B10" s="87" t="s">
        <v>37</v>
      </c>
      <c r="C10" s="80" t="s">
        <v>28</v>
      </c>
      <c r="D10" s="88">
        <v>83</v>
      </c>
      <c r="E10" s="88">
        <v>83</v>
      </c>
      <c r="F10" s="88">
        <v>80</v>
      </c>
      <c r="G10" s="89">
        <v>78</v>
      </c>
      <c r="H10" s="88">
        <v>84</v>
      </c>
      <c r="I10" s="88">
        <v>82</v>
      </c>
      <c r="J10" s="88">
        <v>78</v>
      </c>
      <c r="K10" s="88">
        <v>75</v>
      </c>
      <c r="L10" s="88">
        <v>80</v>
      </c>
      <c r="M10" s="88">
        <v>75</v>
      </c>
      <c r="N10" s="88">
        <v>55</v>
      </c>
      <c r="O10" s="88">
        <v>75</v>
      </c>
      <c r="P10" s="98">
        <v>77</v>
      </c>
      <c r="Q10" s="98">
        <v>75</v>
      </c>
      <c r="R10" s="88">
        <v>80</v>
      </c>
      <c r="S10" s="88">
        <v>81</v>
      </c>
      <c r="T10" s="88">
        <v>80</v>
      </c>
      <c r="U10" s="88">
        <v>70</v>
      </c>
      <c r="V10" s="89">
        <v>77</v>
      </c>
      <c r="W10" s="89">
        <v>80</v>
      </c>
      <c r="X10" s="100">
        <v>85.625</v>
      </c>
      <c r="Y10" s="100">
        <v>87</v>
      </c>
      <c r="Z10" s="88">
        <v>70</v>
      </c>
      <c r="AA10" s="88">
        <v>76</v>
      </c>
      <c r="AB10" s="102"/>
      <c r="AC10" s="102"/>
      <c r="AD10" s="88">
        <v>60</v>
      </c>
      <c r="AE10" s="88">
        <v>73</v>
      </c>
      <c r="AF10" s="88">
        <v>70</v>
      </c>
      <c r="AG10" s="88">
        <v>75</v>
      </c>
      <c r="AH10" s="103" t="s">
        <v>29</v>
      </c>
      <c r="AI10" s="104" t="s">
        <v>30</v>
      </c>
      <c r="AJ10" s="106"/>
    </row>
    <row r="11" ht="15.75" spans="1:36">
      <c r="A11" s="86">
        <v>18267</v>
      </c>
      <c r="B11" s="87" t="s">
        <v>38</v>
      </c>
      <c r="C11" s="80" t="s">
        <v>28</v>
      </c>
      <c r="D11" s="88">
        <v>82</v>
      </c>
      <c r="E11" s="88">
        <v>82</v>
      </c>
      <c r="F11" s="88">
        <v>80</v>
      </c>
      <c r="G11" s="89">
        <v>83</v>
      </c>
      <c r="H11" s="88">
        <v>81</v>
      </c>
      <c r="I11" s="88">
        <v>81</v>
      </c>
      <c r="J11" s="88">
        <v>82</v>
      </c>
      <c r="K11" s="88">
        <v>78</v>
      </c>
      <c r="L11" s="88">
        <v>95</v>
      </c>
      <c r="M11" s="88">
        <v>85</v>
      </c>
      <c r="N11" s="88">
        <v>30</v>
      </c>
      <c r="O11" s="88">
        <v>75</v>
      </c>
      <c r="P11" s="98">
        <v>82</v>
      </c>
      <c r="Q11" s="98">
        <v>76</v>
      </c>
      <c r="R11" s="88">
        <v>85</v>
      </c>
      <c r="S11" s="88">
        <v>81</v>
      </c>
      <c r="T11" s="88">
        <v>80</v>
      </c>
      <c r="U11" s="88">
        <v>80</v>
      </c>
      <c r="V11" s="89">
        <v>75</v>
      </c>
      <c r="W11" s="89">
        <v>80</v>
      </c>
      <c r="X11" s="100">
        <v>76.75</v>
      </c>
      <c r="Y11" s="100">
        <v>78</v>
      </c>
      <c r="Z11" s="88">
        <v>70</v>
      </c>
      <c r="AA11" s="88">
        <v>76</v>
      </c>
      <c r="AB11" s="102"/>
      <c r="AC11" s="102"/>
      <c r="AD11" s="88">
        <v>70</v>
      </c>
      <c r="AE11" s="88">
        <v>75</v>
      </c>
      <c r="AF11" s="88">
        <v>80</v>
      </c>
      <c r="AG11" s="88">
        <v>80</v>
      </c>
      <c r="AH11" s="103" t="s">
        <v>29</v>
      </c>
      <c r="AI11" s="104" t="s">
        <v>30</v>
      </c>
      <c r="AJ11" s="106"/>
    </row>
    <row r="12" ht="15.75" spans="1:36">
      <c r="A12" s="86">
        <v>18268</v>
      </c>
      <c r="B12" s="87" t="s">
        <v>39</v>
      </c>
      <c r="C12" s="80" t="s">
        <v>28</v>
      </c>
      <c r="D12" s="88">
        <v>80</v>
      </c>
      <c r="E12" s="88">
        <v>80</v>
      </c>
      <c r="F12" s="88">
        <v>75</v>
      </c>
      <c r="G12" s="89">
        <v>78</v>
      </c>
      <c r="H12" s="88">
        <v>82</v>
      </c>
      <c r="I12" s="88">
        <v>82</v>
      </c>
      <c r="J12" s="88">
        <v>75</v>
      </c>
      <c r="K12" s="88">
        <v>70</v>
      </c>
      <c r="L12" s="88">
        <v>75</v>
      </c>
      <c r="M12" s="88">
        <v>90</v>
      </c>
      <c r="N12" s="88">
        <v>0</v>
      </c>
      <c r="O12" s="88">
        <v>78</v>
      </c>
      <c r="P12" s="98">
        <v>82</v>
      </c>
      <c r="Q12" s="98">
        <v>75</v>
      </c>
      <c r="R12" s="88">
        <v>80</v>
      </c>
      <c r="S12" s="88">
        <v>81</v>
      </c>
      <c r="T12" s="88">
        <v>0</v>
      </c>
      <c r="U12" s="88">
        <v>0</v>
      </c>
      <c r="V12" s="89">
        <v>80</v>
      </c>
      <c r="W12" s="89">
        <v>80</v>
      </c>
      <c r="X12" s="100">
        <v>85.875</v>
      </c>
      <c r="Y12" s="100">
        <v>87</v>
      </c>
      <c r="Z12" s="88">
        <v>70</v>
      </c>
      <c r="AA12" s="88">
        <v>76</v>
      </c>
      <c r="AB12" s="102"/>
      <c r="AC12" s="102"/>
      <c r="AD12" s="88">
        <v>75</v>
      </c>
      <c r="AE12" s="88">
        <v>77</v>
      </c>
      <c r="AF12" s="88">
        <v>80</v>
      </c>
      <c r="AG12" s="88">
        <v>80</v>
      </c>
      <c r="AH12" s="103" t="s">
        <v>29</v>
      </c>
      <c r="AI12" s="104" t="s">
        <v>30</v>
      </c>
      <c r="AJ12" s="106"/>
    </row>
    <row r="13" ht="15.75" spans="1:36">
      <c r="A13" s="86">
        <v>18269</v>
      </c>
      <c r="B13" s="87" t="s">
        <v>40</v>
      </c>
      <c r="C13" s="80" t="s">
        <v>28</v>
      </c>
      <c r="D13" s="88">
        <v>80</v>
      </c>
      <c r="E13" s="88">
        <v>80</v>
      </c>
      <c r="F13" s="88">
        <v>80</v>
      </c>
      <c r="G13" s="89">
        <v>82</v>
      </c>
      <c r="H13" s="88">
        <v>80</v>
      </c>
      <c r="I13" s="88">
        <v>80</v>
      </c>
      <c r="J13" s="88">
        <v>80</v>
      </c>
      <c r="K13" s="88">
        <v>75</v>
      </c>
      <c r="L13" s="88">
        <v>90</v>
      </c>
      <c r="M13" s="88">
        <v>75</v>
      </c>
      <c r="N13" s="88">
        <v>80</v>
      </c>
      <c r="O13" s="88">
        <v>75</v>
      </c>
      <c r="P13" s="98">
        <v>88</v>
      </c>
      <c r="Q13" s="98">
        <v>82</v>
      </c>
      <c r="R13" s="88">
        <v>82</v>
      </c>
      <c r="S13" s="88">
        <v>76</v>
      </c>
      <c r="T13" s="88">
        <v>77</v>
      </c>
      <c r="U13" s="88">
        <v>70</v>
      </c>
      <c r="V13" s="89">
        <v>75</v>
      </c>
      <c r="W13" s="89">
        <v>77</v>
      </c>
      <c r="X13" s="100">
        <v>84.5</v>
      </c>
      <c r="Y13" s="100">
        <v>86</v>
      </c>
      <c r="Z13" s="88">
        <v>80</v>
      </c>
      <c r="AA13" s="88">
        <v>70</v>
      </c>
      <c r="AB13" s="102"/>
      <c r="AC13" s="102"/>
      <c r="AD13" s="88">
        <v>60</v>
      </c>
      <c r="AE13" s="88">
        <v>75</v>
      </c>
      <c r="AF13" s="88">
        <v>80</v>
      </c>
      <c r="AG13" s="88">
        <v>75</v>
      </c>
      <c r="AH13" s="103" t="s">
        <v>29</v>
      </c>
      <c r="AI13" s="104" t="s">
        <v>30</v>
      </c>
      <c r="AJ13" s="106"/>
    </row>
    <row r="14" ht="15.75" spans="1:36">
      <c r="A14" s="86">
        <v>18270</v>
      </c>
      <c r="B14" s="87" t="s">
        <v>41</v>
      </c>
      <c r="C14" s="80" t="s">
        <v>28</v>
      </c>
      <c r="D14" s="88">
        <v>80</v>
      </c>
      <c r="E14" s="88">
        <v>80</v>
      </c>
      <c r="F14" s="88">
        <v>75</v>
      </c>
      <c r="G14" s="89">
        <v>78</v>
      </c>
      <c r="H14" s="88">
        <v>80</v>
      </c>
      <c r="I14" s="88">
        <v>80</v>
      </c>
      <c r="J14" s="88">
        <v>78</v>
      </c>
      <c r="K14" s="88">
        <v>75</v>
      </c>
      <c r="L14" s="88">
        <v>80</v>
      </c>
      <c r="M14" s="88">
        <v>75</v>
      </c>
      <c r="N14" s="88">
        <v>55</v>
      </c>
      <c r="O14" s="88">
        <v>0</v>
      </c>
      <c r="P14" s="98">
        <v>0</v>
      </c>
      <c r="Q14" s="98">
        <v>78</v>
      </c>
      <c r="R14" s="88">
        <v>80</v>
      </c>
      <c r="S14" s="88">
        <v>82</v>
      </c>
      <c r="T14" s="88">
        <v>75</v>
      </c>
      <c r="U14" s="88">
        <v>0</v>
      </c>
      <c r="V14" s="89">
        <v>80</v>
      </c>
      <c r="W14" s="89">
        <v>80</v>
      </c>
      <c r="X14" s="100">
        <v>75</v>
      </c>
      <c r="Y14" s="100">
        <v>77</v>
      </c>
      <c r="Z14" s="88">
        <v>70</v>
      </c>
      <c r="AA14" s="88">
        <v>76</v>
      </c>
      <c r="AB14" s="102"/>
      <c r="AC14" s="102"/>
      <c r="AD14" s="88">
        <v>50</v>
      </c>
      <c r="AE14" s="88">
        <v>73</v>
      </c>
      <c r="AF14" s="88">
        <v>75</v>
      </c>
      <c r="AG14" s="88">
        <v>75</v>
      </c>
      <c r="AH14" s="103" t="s">
        <v>29</v>
      </c>
      <c r="AI14" s="104" t="s">
        <v>30</v>
      </c>
      <c r="AJ14" s="106"/>
    </row>
    <row r="15" ht="15.75" spans="1:36">
      <c r="A15" s="86">
        <v>18271</v>
      </c>
      <c r="B15" s="87" t="s">
        <v>42</v>
      </c>
      <c r="C15" s="80" t="s">
        <v>28</v>
      </c>
      <c r="D15" s="88">
        <v>84</v>
      </c>
      <c r="E15" s="88">
        <v>84</v>
      </c>
      <c r="F15" s="88">
        <v>75</v>
      </c>
      <c r="G15" s="89">
        <v>78</v>
      </c>
      <c r="H15" s="88">
        <v>86</v>
      </c>
      <c r="I15" s="88">
        <v>83</v>
      </c>
      <c r="J15" s="88">
        <v>80</v>
      </c>
      <c r="K15" s="88">
        <v>78</v>
      </c>
      <c r="L15" s="88">
        <v>90</v>
      </c>
      <c r="M15" s="88">
        <v>85</v>
      </c>
      <c r="N15" s="88">
        <v>87</v>
      </c>
      <c r="O15" s="88">
        <v>82</v>
      </c>
      <c r="P15" s="98">
        <v>87</v>
      </c>
      <c r="Q15" s="98">
        <v>88</v>
      </c>
      <c r="R15" s="88">
        <v>85</v>
      </c>
      <c r="S15" s="88">
        <v>84</v>
      </c>
      <c r="T15" s="88">
        <v>75</v>
      </c>
      <c r="U15" s="88">
        <v>85</v>
      </c>
      <c r="V15" s="89">
        <v>77</v>
      </c>
      <c r="W15" s="89">
        <v>80</v>
      </c>
      <c r="X15" s="100">
        <v>87.5</v>
      </c>
      <c r="Y15" s="100">
        <v>89</v>
      </c>
      <c r="Z15" s="88">
        <v>80</v>
      </c>
      <c r="AA15" s="88">
        <v>76</v>
      </c>
      <c r="AB15" s="102"/>
      <c r="AC15" s="102"/>
      <c r="AD15" s="88">
        <v>75</v>
      </c>
      <c r="AE15" s="88">
        <v>77</v>
      </c>
      <c r="AF15" s="88">
        <v>80</v>
      </c>
      <c r="AG15" s="88">
        <v>75</v>
      </c>
      <c r="AH15" s="103" t="s">
        <v>29</v>
      </c>
      <c r="AI15" s="104" t="s">
        <v>30</v>
      </c>
      <c r="AJ15" s="106"/>
    </row>
    <row r="16" ht="15.75" spans="1:36">
      <c r="A16" s="86">
        <v>18272</v>
      </c>
      <c r="B16" s="87" t="s">
        <v>43</v>
      </c>
      <c r="C16" s="80" t="s">
        <v>28</v>
      </c>
      <c r="D16" s="88">
        <v>81</v>
      </c>
      <c r="E16" s="88">
        <v>81</v>
      </c>
      <c r="F16" s="88">
        <v>79</v>
      </c>
      <c r="G16" s="89">
        <v>80</v>
      </c>
      <c r="H16" s="88">
        <v>86</v>
      </c>
      <c r="I16" s="88">
        <v>84</v>
      </c>
      <c r="J16" s="88">
        <v>85</v>
      </c>
      <c r="K16" s="88">
        <v>83</v>
      </c>
      <c r="L16" s="88">
        <v>90</v>
      </c>
      <c r="M16" s="88">
        <v>90</v>
      </c>
      <c r="N16" s="88">
        <v>77</v>
      </c>
      <c r="O16" s="88">
        <v>80</v>
      </c>
      <c r="P16" s="98">
        <v>95</v>
      </c>
      <c r="Q16" s="98">
        <v>83</v>
      </c>
      <c r="R16" s="88">
        <v>85</v>
      </c>
      <c r="S16" s="88">
        <v>81</v>
      </c>
      <c r="T16" s="88">
        <v>80</v>
      </c>
      <c r="U16" s="88">
        <v>90</v>
      </c>
      <c r="V16" s="89">
        <v>80</v>
      </c>
      <c r="W16" s="89">
        <v>80</v>
      </c>
      <c r="X16" s="100">
        <v>86.5</v>
      </c>
      <c r="Y16" s="100">
        <v>88</v>
      </c>
      <c r="Z16" s="88">
        <v>80</v>
      </c>
      <c r="AA16" s="88">
        <v>76</v>
      </c>
      <c r="AB16" s="102"/>
      <c r="AC16" s="102"/>
      <c r="AD16" s="88">
        <v>80</v>
      </c>
      <c r="AE16" s="88">
        <v>80</v>
      </c>
      <c r="AF16" s="88">
        <v>75</v>
      </c>
      <c r="AG16" s="88">
        <v>75</v>
      </c>
      <c r="AH16" s="103" t="s">
        <v>29</v>
      </c>
      <c r="AI16" s="104" t="s">
        <v>30</v>
      </c>
      <c r="AJ16" s="106"/>
    </row>
    <row r="17" ht="15.75" spans="1:36">
      <c r="A17" s="86">
        <v>18273</v>
      </c>
      <c r="B17" s="87" t="s">
        <v>44</v>
      </c>
      <c r="C17" s="80" t="s">
        <v>28</v>
      </c>
      <c r="D17" s="88">
        <v>82</v>
      </c>
      <c r="E17" s="88">
        <v>82</v>
      </c>
      <c r="F17" s="88">
        <v>80</v>
      </c>
      <c r="G17" s="89">
        <v>83</v>
      </c>
      <c r="H17" s="88">
        <v>86</v>
      </c>
      <c r="I17" s="88">
        <v>83</v>
      </c>
      <c r="J17" s="88">
        <v>85</v>
      </c>
      <c r="K17" s="88">
        <v>82</v>
      </c>
      <c r="L17" s="88">
        <v>90</v>
      </c>
      <c r="M17" s="88">
        <v>90</v>
      </c>
      <c r="N17" s="88">
        <v>54</v>
      </c>
      <c r="O17" s="88">
        <v>0</v>
      </c>
      <c r="P17" s="98">
        <v>97</v>
      </c>
      <c r="Q17" s="98">
        <v>85</v>
      </c>
      <c r="R17" s="88">
        <v>85</v>
      </c>
      <c r="S17" s="88">
        <v>84</v>
      </c>
      <c r="T17" s="88">
        <v>75</v>
      </c>
      <c r="U17" s="88">
        <v>80</v>
      </c>
      <c r="V17" s="89">
        <v>75</v>
      </c>
      <c r="W17" s="89">
        <v>77</v>
      </c>
      <c r="X17" s="100">
        <v>82.125</v>
      </c>
      <c r="Y17" s="100">
        <v>83</v>
      </c>
      <c r="Z17" s="88">
        <v>82</v>
      </c>
      <c r="AA17" s="88">
        <v>70</v>
      </c>
      <c r="AB17" s="102"/>
      <c r="AC17" s="102"/>
      <c r="AD17" s="88">
        <v>80</v>
      </c>
      <c r="AE17" s="88">
        <v>80</v>
      </c>
      <c r="AF17" s="88">
        <v>80</v>
      </c>
      <c r="AG17" s="88">
        <v>80</v>
      </c>
      <c r="AH17" s="103" t="s">
        <v>29</v>
      </c>
      <c r="AI17" s="104" t="s">
        <v>30</v>
      </c>
      <c r="AJ17" s="106"/>
    </row>
    <row r="18" ht="15.75" spans="1:36">
      <c r="A18" s="86">
        <v>18274</v>
      </c>
      <c r="B18" s="87" t="s">
        <v>45</v>
      </c>
      <c r="C18" s="80" t="s">
        <v>28</v>
      </c>
      <c r="D18" s="88">
        <v>84</v>
      </c>
      <c r="E18" s="88">
        <v>84</v>
      </c>
      <c r="F18" s="88">
        <v>85</v>
      </c>
      <c r="G18" s="89">
        <v>80</v>
      </c>
      <c r="H18" s="88">
        <v>87</v>
      </c>
      <c r="I18" s="88">
        <v>84</v>
      </c>
      <c r="J18" s="88">
        <v>80</v>
      </c>
      <c r="K18" s="88">
        <v>80</v>
      </c>
      <c r="L18" s="88">
        <v>80</v>
      </c>
      <c r="M18" s="88">
        <v>85</v>
      </c>
      <c r="N18" s="88">
        <v>70</v>
      </c>
      <c r="O18" s="88">
        <v>82</v>
      </c>
      <c r="P18" s="98">
        <v>87</v>
      </c>
      <c r="Q18" s="98">
        <v>83</v>
      </c>
      <c r="R18" s="88">
        <v>80</v>
      </c>
      <c r="S18" s="88">
        <v>82</v>
      </c>
      <c r="T18" s="88">
        <v>75</v>
      </c>
      <c r="U18" s="88">
        <v>85</v>
      </c>
      <c r="V18" s="89">
        <v>77</v>
      </c>
      <c r="W18" s="89">
        <v>80</v>
      </c>
      <c r="X18" s="100">
        <v>78.5</v>
      </c>
      <c r="Y18" s="100">
        <v>80</v>
      </c>
      <c r="Z18" s="88">
        <v>80</v>
      </c>
      <c r="AA18" s="88">
        <v>76</v>
      </c>
      <c r="AB18" s="102"/>
      <c r="AC18" s="102"/>
      <c r="AD18" s="88">
        <v>80</v>
      </c>
      <c r="AE18" s="88">
        <v>80</v>
      </c>
      <c r="AF18" s="88">
        <v>80</v>
      </c>
      <c r="AG18" s="88">
        <v>80</v>
      </c>
      <c r="AH18" s="103" t="s">
        <v>29</v>
      </c>
      <c r="AI18" s="104" t="s">
        <v>30</v>
      </c>
      <c r="AJ18" s="106"/>
    </row>
    <row r="19" ht="15.75" spans="1:36">
      <c r="A19" s="86">
        <v>18275</v>
      </c>
      <c r="B19" s="87" t="s">
        <v>46</v>
      </c>
      <c r="C19" s="80" t="s">
        <v>28</v>
      </c>
      <c r="D19" s="88">
        <v>82</v>
      </c>
      <c r="E19" s="88">
        <v>82</v>
      </c>
      <c r="F19" s="88">
        <v>80</v>
      </c>
      <c r="G19" s="89">
        <v>83</v>
      </c>
      <c r="H19" s="88">
        <v>83</v>
      </c>
      <c r="I19" s="88">
        <v>82</v>
      </c>
      <c r="J19" s="88">
        <v>80</v>
      </c>
      <c r="K19" s="88">
        <v>78</v>
      </c>
      <c r="L19" s="88">
        <v>75</v>
      </c>
      <c r="M19" s="88">
        <v>90</v>
      </c>
      <c r="N19" s="88">
        <v>47</v>
      </c>
      <c r="O19" s="88">
        <v>0</v>
      </c>
      <c r="P19" s="98">
        <v>100</v>
      </c>
      <c r="Q19" s="98">
        <v>81</v>
      </c>
      <c r="R19" s="88">
        <v>85</v>
      </c>
      <c r="S19" s="88">
        <v>84</v>
      </c>
      <c r="T19" s="88">
        <v>75</v>
      </c>
      <c r="U19" s="88">
        <v>85</v>
      </c>
      <c r="V19" s="89">
        <v>75</v>
      </c>
      <c r="W19" s="89">
        <v>77</v>
      </c>
      <c r="X19" s="100">
        <v>87.75</v>
      </c>
      <c r="Y19" s="100">
        <v>88</v>
      </c>
      <c r="Z19" s="88">
        <v>80</v>
      </c>
      <c r="AA19" s="88">
        <v>76</v>
      </c>
      <c r="AB19" s="102"/>
      <c r="AC19" s="102"/>
      <c r="AD19" s="88">
        <v>70</v>
      </c>
      <c r="AE19" s="88">
        <v>75</v>
      </c>
      <c r="AF19" s="88">
        <v>80</v>
      </c>
      <c r="AG19" s="88">
        <v>80</v>
      </c>
      <c r="AH19" s="103" t="s">
        <v>29</v>
      </c>
      <c r="AI19" s="104" t="s">
        <v>30</v>
      </c>
      <c r="AJ19" s="106"/>
    </row>
    <row r="20" ht="15.75" spans="1:36">
      <c r="A20" s="86">
        <v>18276</v>
      </c>
      <c r="B20" s="87" t="s">
        <v>47</v>
      </c>
      <c r="C20" s="80" t="s">
        <v>28</v>
      </c>
      <c r="D20" s="88">
        <v>83</v>
      </c>
      <c r="E20" s="88">
        <v>83</v>
      </c>
      <c r="F20" s="88">
        <v>75</v>
      </c>
      <c r="G20" s="89">
        <v>78</v>
      </c>
      <c r="H20" s="88">
        <v>85</v>
      </c>
      <c r="I20" s="88">
        <v>83</v>
      </c>
      <c r="J20" s="88">
        <v>78</v>
      </c>
      <c r="K20" s="88">
        <v>70</v>
      </c>
      <c r="L20" s="88">
        <v>75</v>
      </c>
      <c r="M20" s="88">
        <v>80</v>
      </c>
      <c r="N20" s="88">
        <v>30</v>
      </c>
      <c r="O20" s="88">
        <v>0</v>
      </c>
      <c r="P20" s="98">
        <v>0</v>
      </c>
      <c r="Q20" s="98">
        <v>78</v>
      </c>
      <c r="R20" s="88">
        <v>80</v>
      </c>
      <c r="S20" s="88">
        <v>78</v>
      </c>
      <c r="T20" s="88">
        <v>75</v>
      </c>
      <c r="U20" s="88">
        <v>70</v>
      </c>
      <c r="V20" s="89">
        <v>77</v>
      </c>
      <c r="W20" s="89">
        <v>80</v>
      </c>
      <c r="X20" s="100">
        <v>75.5</v>
      </c>
      <c r="Y20" s="100">
        <v>77</v>
      </c>
      <c r="Z20" s="88">
        <v>70</v>
      </c>
      <c r="AA20" s="88">
        <v>70</v>
      </c>
      <c r="AB20" s="102"/>
      <c r="AC20" s="102"/>
      <c r="AD20" s="88">
        <v>40</v>
      </c>
      <c r="AE20" s="88">
        <v>40</v>
      </c>
      <c r="AF20" s="88">
        <v>75</v>
      </c>
      <c r="AG20" s="88">
        <v>75</v>
      </c>
      <c r="AH20" s="103" t="s">
        <v>29</v>
      </c>
      <c r="AI20" s="104" t="s">
        <v>30</v>
      </c>
      <c r="AJ20" s="106"/>
    </row>
    <row r="21" ht="15.75" spans="1:36">
      <c r="A21" s="86">
        <v>18277</v>
      </c>
      <c r="B21" s="87" t="s">
        <v>48</v>
      </c>
      <c r="C21" s="80" t="s">
        <v>28</v>
      </c>
      <c r="D21" s="88">
        <v>81</v>
      </c>
      <c r="E21" s="88">
        <v>81</v>
      </c>
      <c r="F21" s="88">
        <v>88</v>
      </c>
      <c r="G21" s="89">
        <v>85</v>
      </c>
      <c r="H21" s="88">
        <v>85</v>
      </c>
      <c r="I21" s="88">
        <v>84</v>
      </c>
      <c r="J21" s="88">
        <v>80</v>
      </c>
      <c r="K21" s="88">
        <v>78</v>
      </c>
      <c r="L21" s="88">
        <v>85</v>
      </c>
      <c r="M21" s="88">
        <v>90</v>
      </c>
      <c r="N21" s="88">
        <v>67</v>
      </c>
      <c r="O21" s="88">
        <v>78</v>
      </c>
      <c r="P21" s="98">
        <v>100</v>
      </c>
      <c r="Q21" s="98">
        <v>84</v>
      </c>
      <c r="R21" s="88">
        <v>85</v>
      </c>
      <c r="S21" s="88">
        <v>81</v>
      </c>
      <c r="T21" s="88">
        <v>75</v>
      </c>
      <c r="U21" s="88">
        <v>75</v>
      </c>
      <c r="V21" s="89">
        <v>75</v>
      </c>
      <c r="W21" s="89">
        <v>80</v>
      </c>
      <c r="X21" s="100">
        <v>86.875</v>
      </c>
      <c r="Y21" s="100">
        <v>87</v>
      </c>
      <c r="Z21" s="88">
        <v>80</v>
      </c>
      <c r="AA21" s="88">
        <v>70</v>
      </c>
      <c r="AB21" s="102"/>
      <c r="AC21" s="102"/>
      <c r="AD21" s="88">
        <v>70</v>
      </c>
      <c r="AE21" s="88">
        <v>75</v>
      </c>
      <c r="AF21" s="88">
        <v>70</v>
      </c>
      <c r="AG21" s="88">
        <v>75</v>
      </c>
      <c r="AH21" s="103" t="s">
        <v>29</v>
      </c>
      <c r="AI21" s="104" t="s">
        <v>30</v>
      </c>
      <c r="AJ21" s="106"/>
    </row>
    <row r="22" ht="15.75" spans="1:36">
      <c r="A22" s="86">
        <v>18278</v>
      </c>
      <c r="B22" s="87" t="s">
        <v>49</v>
      </c>
      <c r="C22" s="80" t="s">
        <v>28</v>
      </c>
      <c r="D22" s="88">
        <v>81</v>
      </c>
      <c r="E22" s="88">
        <v>81</v>
      </c>
      <c r="F22" s="88">
        <v>78</v>
      </c>
      <c r="G22" s="89">
        <v>78</v>
      </c>
      <c r="H22" s="88">
        <v>87</v>
      </c>
      <c r="I22" s="88">
        <v>84</v>
      </c>
      <c r="J22" s="88">
        <v>85</v>
      </c>
      <c r="K22" s="88">
        <v>80</v>
      </c>
      <c r="L22" s="88">
        <v>77</v>
      </c>
      <c r="M22" s="88">
        <v>75</v>
      </c>
      <c r="N22" s="88">
        <v>65</v>
      </c>
      <c r="O22" s="88">
        <v>80</v>
      </c>
      <c r="P22" s="98">
        <v>81</v>
      </c>
      <c r="Q22" s="98">
        <v>85</v>
      </c>
      <c r="R22" s="88">
        <v>82</v>
      </c>
      <c r="S22" s="88">
        <v>81</v>
      </c>
      <c r="T22" s="88">
        <v>77</v>
      </c>
      <c r="U22" s="88">
        <v>80</v>
      </c>
      <c r="V22" s="89">
        <v>77</v>
      </c>
      <c r="W22" s="89">
        <v>80</v>
      </c>
      <c r="X22" s="100">
        <v>79.625</v>
      </c>
      <c r="Y22" s="100">
        <v>80</v>
      </c>
      <c r="Z22" s="88">
        <v>80</v>
      </c>
      <c r="AA22" s="88">
        <v>76</v>
      </c>
      <c r="AB22" s="102"/>
      <c r="AC22" s="102"/>
      <c r="AD22" s="88">
        <v>65</v>
      </c>
      <c r="AE22" s="88">
        <v>74</v>
      </c>
      <c r="AF22" s="88">
        <v>80</v>
      </c>
      <c r="AG22" s="88">
        <v>75</v>
      </c>
      <c r="AH22" s="103" t="s">
        <v>29</v>
      </c>
      <c r="AI22" s="104" t="s">
        <v>30</v>
      </c>
      <c r="AJ22" s="106"/>
    </row>
    <row r="23" ht="15.75" spans="1:36">
      <c r="A23" s="86">
        <v>18279</v>
      </c>
      <c r="B23" s="87" t="s">
        <v>50</v>
      </c>
      <c r="C23" s="80" t="s">
        <v>28</v>
      </c>
      <c r="D23" s="88">
        <v>81</v>
      </c>
      <c r="E23" s="88">
        <v>81</v>
      </c>
      <c r="F23" s="88">
        <v>75</v>
      </c>
      <c r="G23" s="89">
        <v>78</v>
      </c>
      <c r="H23" s="88">
        <v>81</v>
      </c>
      <c r="I23" s="88">
        <v>80</v>
      </c>
      <c r="J23" s="88">
        <v>80</v>
      </c>
      <c r="K23" s="88">
        <v>78</v>
      </c>
      <c r="L23" s="88">
        <v>80</v>
      </c>
      <c r="M23" s="88">
        <v>85</v>
      </c>
      <c r="N23" s="88">
        <v>27</v>
      </c>
      <c r="O23" s="88">
        <v>75</v>
      </c>
      <c r="P23" s="98">
        <v>85</v>
      </c>
      <c r="Q23" s="98">
        <v>80</v>
      </c>
      <c r="R23" s="88">
        <v>82</v>
      </c>
      <c r="S23" s="88">
        <v>84</v>
      </c>
      <c r="T23" s="88">
        <v>75</v>
      </c>
      <c r="U23" s="88">
        <v>80</v>
      </c>
      <c r="V23" s="89">
        <v>77</v>
      </c>
      <c r="W23" s="89">
        <v>77</v>
      </c>
      <c r="X23" s="100">
        <v>84</v>
      </c>
      <c r="Y23" s="100">
        <v>85</v>
      </c>
      <c r="Z23" s="88">
        <v>80</v>
      </c>
      <c r="AA23" s="88">
        <v>70</v>
      </c>
      <c r="AB23" s="102"/>
      <c r="AC23" s="102"/>
      <c r="AD23" s="88">
        <v>70</v>
      </c>
      <c r="AE23" s="88">
        <v>75</v>
      </c>
      <c r="AF23" s="88">
        <v>70</v>
      </c>
      <c r="AG23" s="88">
        <v>75</v>
      </c>
      <c r="AH23" s="103" t="s">
        <v>29</v>
      </c>
      <c r="AI23" s="104" t="s">
        <v>30</v>
      </c>
      <c r="AJ23" s="106"/>
    </row>
    <row r="24" ht="15.75" spans="1:36">
      <c r="A24" s="86">
        <v>18280</v>
      </c>
      <c r="B24" s="87" t="s">
        <v>51</v>
      </c>
      <c r="C24" s="80" t="s">
        <v>28</v>
      </c>
      <c r="D24" s="88">
        <v>84</v>
      </c>
      <c r="E24" s="88">
        <v>84</v>
      </c>
      <c r="F24" s="88">
        <v>75</v>
      </c>
      <c r="G24" s="89">
        <v>78</v>
      </c>
      <c r="H24" s="88">
        <v>81</v>
      </c>
      <c r="I24" s="88">
        <v>80</v>
      </c>
      <c r="J24" s="88">
        <v>68</v>
      </c>
      <c r="K24" s="88">
        <v>65</v>
      </c>
      <c r="L24" s="88">
        <v>65</v>
      </c>
      <c r="M24" s="88">
        <v>0</v>
      </c>
      <c r="N24" s="88">
        <v>55</v>
      </c>
      <c r="O24" s="88">
        <v>0</v>
      </c>
      <c r="P24" s="98">
        <v>0</v>
      </c>
      <c r="Q24" s="98">
        <v>73</v>
      </c>
      <c r="R24" s="88">
        <v>80</v>
      </c>
      <c r="S24" s="88">
        <v>76</v>
      </c>
      <c r="T24" s="88">
        <v>75</v>
      </c>
      <c r="U24" s="88">
        <v>70</v>
      </c>
      <c r="V24" s="89">
        <v>77</v>
      </c>
      <c r="W24" s="89">
        <v>80</v>
      </c>
      <c r="X24" s="100">
        <v>74.5</v>
      </c>
      <c r="Y24" s="100">
        <v>75</v>
      </c>
      <c r="Z24" s="88">
        <v>70</v>
      </c>
      <c r="AA24" s="88">
        <v>70</v>
      </c>
      <c r="AB24" s="102"/>
      <c r="AC24" s="102"/>
      <c r="AD24" s="88">
        <v>65</v>
      </c>
      <c r="AE24" s="88">
        <v>74</v>
      </c>
      <c r="AF24" s="88">
        <v>80</v>
      </c>
      <c r="AG24" s="88">
        <v>75</v>
      </c>
      <c r="AH24" s="103" t="s">
        <v>29</v>
      </c>
      <c r="AI24" s="104" t="s">
        <v>30</v>
      </c>
      <c r="AJ24" s="106"/>
    </row>
    <row r="25" ht="15.75" spans="1:36">
      <c r="A25" s="86">
        <v>18282</v>
      </c>
      <c r="B25" s="87" t="s">
        <v>52</v>
      </c>
      <c r="C25" s="80" t="s">
        <v>28</v>
      </c>
      <c r="D25" s="88">
        <v>85</v>
      </c>
      <c r="E25" s="88">
        <v>85</v>
      </c>
      <c r="F25" s="88">
        <v>75</v>
      </c>
      <c r="G25" s="89">
        <v>78</v>
      </c>
      <c r="H25" s="88">
        <v>84</v>
      </c>
      <c r="I25" s="88">
        <v>82</v>
      </c>
      <c r="J25" s="88">
        <v>70</v>
      </c>
      <c r="K25" s="88">
        <v>65</v>
      </c>
      <c r="L25" s="88">
        <v>85</v>
      </c>
      <c r="M25" s="88">
        <v>75</v>
      </c>
      <c r="N25" s="88">
        <v>76</v>
      </c>
      <c r="O25" s="88">
        <v>0</v>
      </c>
      <c r="P25" s="98">
        <v>25</v>
      </c>
      <c r="Q25" s="98">
        <v>73</v>
      </c>
      <c r="R25" s="88">
        <v>82</v>
      </c>
      <c r="S25" s="88">
        <v>79</v>
      </c>
      <c r="T25" s="88">
        <v>75</v>
      </c>
      <c r="U25" s="88">
        <v>70</v>
      </c>
      <c r="V25" s="89">
        <v>75</v>
      </c>
      <c r="W25" s="89">
        <v>77</v>
      </c>
      <c r="X25" s="100">
        <v>85</v>
      </c>
      <c r="Y25" s="100">
        <v>86</v>
      </c>
      <c r="Z25" s="88">
        <v>75</v>
      </c>
      <c r="AA25" s="88">
        <v>70</v>
      </c>
      <c r="AB25" s="102"/>
      <c r="AC25" s="102"/>
      <c r="AD25" s="88">
        <v>65</v>
      </c>
      <c r="AE25" s="88">
        <v>74</v>
      </c>
      <c r="AF25" s="88">
        <v>80</v>
      </c>
      <c r="AG25" s="88">
        <v>80</v>
      </c>
      <c r="AH25" s="103" t="s">
        <v>29</v>
      </c>
      <c r="AI25" s="104" t="s">
        <v>30</v>
      </c>
      <c r="AJ25" s="106"/>
    </row>
    <row r="26" ht="15.75" spans="1:36">
      <c r="A26" s="86">
        <v>18281</v>
      </c>
      <c r="B26" s="87" t="s">
        <v>53</v>
      </c>
      <c r="C26" s="80" t="s">
        <v>28</v>
      </c>
      <c r="D26" s="88">
        <v>86</v>
      </c>
      <c r="E26" s="88">
        <v>86</v>
      </c>
      <c r="F26" s="88">
        <v>75</v>
      </c>
      <c r="G26" s="89">
        <v>78</v>
      </c>
      <c r="H26" s="88">
        <v>84</v>
      </c>
      <c r="I26" s="88">
        <v>84</v>
      </c>
      <c r="J26" s="88">
        <v>78</v>
      </c>
      <c r="K26" s="88">
        <v>70</v>
      </c>
      <c r="L26" s="88">
        <v>80</v>
      </c>
      <c r="M26" s="88">
        <v>75</v>
      </c>
      <c r="N26" s="88">
        <v>50</v>
      </c>
      <c r="O26" s="88">
        <v>79</v>
      </c>
      <c r="P26" s="98">
        <v>76</v>
      </c>
      <c r="Q26" s="98">
        <v>84</v>
      </c>
      <c r="R26" s="88">
        <v>80</v>
      </c>
      <c r="S26" s="88">
        <v>81</v>
      </c>
      <c r="T26" s="88">
        <v>80</v>
      </c>
      <c r="U26" s="88">
        <v>0</v>
      </c>
      <c r="V26" s="89">
        <v>75</v>
      </c>
      <c r="W26" s="89">
        <v>77</v>
      </c>
      <c r="X26" s="100">
        <v>77.25</v>
      </c>
      <c r="Y26" s="100">
        <v>78</v>
      </c>
      <c r="Z26" s="88">
        <v>70</v>
      </c>
      <c r="AA26" s="88">
        <v>76</v>
      </c>
      <c r="AB26" s="102"/>
      <c r="AC26" s="102"/>
      <c r="AD26" s="88">
        <v>70</v>
      </c>
      <c r="AE26" s="88">
        <v>75</v>
      </c>
      <c r="AF26" s="88">
        <v>80</v>
      </c>
      <c r="AG26" s="88">
        <v>80</v>
      </c>
      <c r="AH26" s="103" t="s">
        <v>29</v>
      </c>
      <c r="AI26" s="104" t="s">
        <v>30</v>
      </c>
      <c r="AJ26" s="106"/>
    </row>
    <row r="27" spans="2:13">
      <c r="B27" s="90"/>
      <c r="F27" s="91"/>
      <c r="G27" s="91"/>
      <c r="L27" s="88"/>
      <c r="M27" s="88"/>
    </row>
    <row r="28" spans="2:7">
      <c r="B28" s="90"/>
      <c r="F28" s="91"/>
      <c r="G28" s="91"/>
    </row>
    <row r="29" spans="2:7">
      <c r="B29" s="90"/>
      <c r="F29" s="91"/>
      <c r="G29" s="91"/>
    </row>
    <row r="30" spans="2:7">
      <c r="B30" s="90"/>
      <c r="F30" s="91"/>
      <c r="G30" s="91"/>
    </row>
    <row r="31" spans="2:7">
      <c r="B31" s="90"/>
      <c r="F31" s="92"/>
      <c r="G31" s="92"/>
    </row>
    <row r="32" spans="2:7">
      <c r="B32" s="90"/>
      <c r="F32" s="91"/>
      <c r="G32" s="91"/>
    </row>
    <row r="33" ht="15.75" spans="2:7">
      <c r="B33" s="93"/>
      <c r="F33" s="91"/>
      <c r="G33" s="91"/>
    </row>
    <row r="34" spans="2:7">
      <c r="B34" s="90"/>
      <c r="F34" s="91"/>
      <c r="G34" s="91"/>
    </row>
    <row r="35" spans="2:7">
      <c r="B35" s="90"/>
      <c r="F35" s="91"/>
      <c r="G35" s="91"/>
    </row>
    <row r="36" spans="2:7">
      <c r="B36" s="90"/>
      <c r="F36" s="91"/>
      <c r="G36" s="91"/>
    </row>
    <row r="37" spans="2:7">
      <c r="B37" s="90"/>
      <c r="F37" s="91"/>
      <c r="G37" s="91"/>
    </row>
    <row r="38" spans="2:7">
      <c r="B38" s="90"/>
      <c r="F38" s="91"/>
      <c r="G38" s="91"/>
    </row>
    <row r="39" spans="2:7">
      <c r="B39" s="90"/>
      <c r="F39" s="91"/>
      <c r="G39" s="91"/>
    </row>
    <row r="40" spans="2:7">
      <c r="B40" s="90"/>
      <c r="F40" s="91"/>
      <c r="G40" s="91"/>
    </row>
    <row r="41" spans="2:7">
      <c r="B41" s="90"/>
      <c r="F41" s="91"/>
      <c r="G41" s="91"/>
    </row>
    <row r="42" spans="2:7">
      <c r="B42" s="90"/>
      <c r="F42" s="91"/>
      <c r="G42" s="91"/>
    </row>
    <row r="43" spans="2:7">
      <c r="B43" s="90"/>
      <c r="F43" s="91"/>
      <c r="G43" s="91"/>
    </row>
    <row r="44" spans="2:7">
      <c r="B44" s="90"/>
      <c r="F44" s="91"/>
      <c r="G44" s="91"/>
    </row>
    <row r="45" spans="2:7">
      <c r="B45" s="90"/>
      <c r="F45" s="91"/>
      <c r="G45" s="91"/>
    </row>
    <row r="46" spans="2:7">
      <c r="B46" s="90"/>
      <c r="F46" s="91"/>
      <c r="G46" s="91"/>
    </row>
    <row r="47" spans="2:7">
      <c r="B47" s="90"/>
      <c r="F47" s="91"/>
      <c r="G47" s="91"/>
    </row>
    <row r="48" spans="2:7">
      <c r="B48" s="90"/>
      <c r="F48" s="91"/>
      <c r="G48" s="91"/>
    </row>
    <row r="49" spans="2:7">
      <c r="B49" s="90"/>
      <c r="F49" s="91"/>
      <c r="G49" s="91"/>
    </row>
    <row r="50" spans="2:7">
      <c r="B50" s="86"/>
      <c r="F50" s="92"/>
      <c r="G50" s="92"/>
    </row>
    <row r="51" spans="2:7">
      <c r="B51" s="90"/>
      <c r="F51" s="91"/>
      <c r="G51" s="91"/>
    </row>
    <row r="52" spans="2:7">
      <c r="B52" s="94"/>
      <c r="F52" s="91"/>
      <c r="G52" s="91"/>
    </row>
    <row r="53" spans="2:7">
      <c r="B53" s="90"/>
      <c r="F53" s="91"/>
      <c r="G53" s="91"/>
    </row>
    <row r="54" spans="2:7">
      <c r="B54" s="95"/>
      <c r="F54" s="92"/>
      <c r="G54" s="92"/>
    </row>
    <row r="55" spans="2:7">
      <c r="B55" s="90"/>
      <c r="F55" s="91"/>
      <c r="G55" s="91"/>
    </row>
    <row r="56" spans="2:7">
      <c r="B56" s="90"/>
      <c r="F56" s="91"/>
      <c r="G56" s="91"/>
    </row>
    <row r="57" spans="2:7">
      <c r="B57" s="90"/>
      <c r="F57" s="92"/>
      <c r="G57" s="92"/>
    </row>
    <row r="58" spans="2:7">
      <c r="B58" s="90"/>
      <c r="F58" s="91"/>
      <c r="G58" s="91"/>
    </row>
    <row r="59" spans="2:7">
      <c r="B59" s="90"/>
      <c r="F59" s="91"/>
      <c r="G59" s="91"/>
    </row>
    <row r="60" spans="2:7">
      <c r="B60" s="90"/>
      <c r="F60" s="92"/>
      <c r="G60" s="92"/>
    </row>
    <row r="61" spans="2:7">
      <c r="B61" s="94"/>
      <c r="F61" s="91"/>
      <c r="G61" s="91"/>
    </row>
    <row r="62" spans="2:7">
      <c r="B62" s="90"/>
      <c r="F62" s="91"/>
      <c r="G62" s="91"/>
    </row>
    <row r="63" spans="2:7">
      <c r="B63" s="90"/>
      <c r="F63" s="91"/>
      <c r="G63" s="91"/>
    </row>
    <row r="64" spans="2:7">
      <c r="B64" s="90"/>
      <c r="F64" s="91"/>
      <c r="G64" s="91"/>
    </row>
    <row r="65" spans="2:7">
      <c r="B65" s="90"/>
      <c r="F65" s="91"/>
      <c r="G65" s="91"/>
    </row>
    <row r="66" spans="2:7">
      <c r="B66" s="94"/>
      <c r="F66" s="91"/>
      <c r="G66" s="91"/>
    </row>
    <row r="67" spans="2:7">
      <c r="B67" s="90"/>
      <c r="F67" s="91"/>
      <c r="G67" s="91"/>
    </row>
    <row r="68" spans="2:7">
      <c r="B68" s="90"/>
      <c r="F68" s="91"/>
      <c r="G68" s="91"/>
    </row>
    <row r="69" spans="2:7">
      <c r="B69" s="90"/>
      <c r="F69" s="91"/>
      <c r="G69" s="91"/>
    </row>
    <row r="70" spans="2:7">
      <c r="B70" s="90"/>
      <c r="F70" s="92"/>
      <c r="G70" s="92"/>
    </row>
    <row r="71" spans="2:7">
      <c r="B71" s="95"/>
      <c r="F71" s="91"/>
      <c r="G71" s="91"/>
    </row>
    <row r="72" spans="2:7">
      <c r="B72" s="90"/>
      <c r="F72" s="92"/>
      <c r="G72" s="92"/>
    </row>
    <row r="73" spans="2:7">
      <c r="B73" s="90"/>
      <c r="F73" s="91"/>
      <c r="G73" s="91"/>
    </row>
    <row r="74" spans="2:7">
      <c r="B74" s="90"/>
      <c r="F74" s="92"/>
      <c r="G74" s="92"/>
    </row>
    <row r="75" spans="2:7">
      <c r="B75" s="90"/>
      <c r="F75" s="91"/>
      <c r="G75" s="91"/>
    </row>
    <row r="76" spans="2:7">
      <c r="B76" s="90"/>
      <c r="F76" s="91"/>
      <c r="G76" s="91"/>
    </row>
    <row r="77" spans="2:7">
      <c r="B77" s="90"/>
      <c r="F77" s="91"/>
      <c r="G77" s="91"/>
    </row>
    <row r="78" spans="2:7">
      <c r="B78" s="90"/>
      <c r="F78" s="91"/>
      <c r="G78" s="91"/>
    </row>
    <row r="79" spans="2:7">
      <c r="B79" s="90"/>
      <c r="F79" s="91"/>
      <c r="G79" s="91"/>
    </row>
    <row r="80" ht="15.75" spans="2:7">
      <c r="B80" s="93"/>
      <c r="F80" s="91"/>
      <c r="G80" s="91"/>
    </row>
    <row r="81" ht="15.75" spans="2:7">
      <c r="B81" s="107"/>
      <c r="F81" s="91"/>
      <c r="G81" s="91"/>
    </row>
    <row r="82" ht="15.75" spans="2:7">
      <c r="B82" s="107"/>
      <c r="F82" s="91"/>
      <c r="G82" s="91"/>
    </row>
    <row r="83" ht="15.75" spans="2:7">
      <c r="B83" s="107"/>
      <c r="F83" s="91"/>
      <c r="G83" s="91"/>
    </row>
    <row r="84" ht="15.75" spans="2:7">
      <c r="B84" s="107"/>
      <c r="F84" s="91"/>
      <c r="G84" s="91"/>
    </row>
    <row r="85" ht="15.75" spans="2:7">
      <c r="B85" s="107"/>
      <c r="F85" s="91"/>
      <c r="G85" s="91"/>
    </row>
    <row r="86" ht="15.75" spans="2:7">
      <c r="B86" s="107"/>
      <c r="F86" s="91"/>
      <c r="G86" s="91"/>
    </row>
    <row r="87" ht="15.75" spans="2:7">
      <c r="B87" s="107"/>
      <c r="F87" s="91"/>
      <c r="G87" s="91"/>
    </row>
    <row r="88" ht="15.75" spans="2:7">
      <c r="B88" s="107"/>
      <c r="F88" s="91"/>
      <c r="G88" s="91"/>
    </row>
    <row r="89" ht="15.75" spans="2:7">
      <c r="B89" s="107"/>
      <c r="F89" s="91"/>
      <c r="G89" s="91"/>
    </row>
    <row r="90" ht="15.75" spans="2:7">
      <c r="B90" s="107"/>
      <c r="F90" s="91"/>
      <c r="G90" s="91"/>
    </row>
    <row r="91" ht="15.75" spans="2:7">
      <c r="B91" s="107"/>
      <c r="F91" s="91"/>
      <c r="G91" s="91"/>
    </row>
    <row r="92" ht="15.75" spans="2:7">
      <c r="B92" s="107"/>
      <c r="F92" s="92"/>
      <c r="G92" s="92"/>
    </row>
    <row r="93" ht="15.75" spans="2:7">
      <c r="B93" s="107"/>
      <c r="F93" s="91"/>
      <c r="G93" s="91"/>
    </row>
    <row r="94" spans="6:7">
      <c r="F94" s="92"/>
      <c r="G94" s="92"/>
    </row>
    <row r="95" ht="15.75" spans="2:7">
      <c r="B95" s="107"/>
      <c r="F95" s="91"/>
      <c r="G95" s="91"/>
    </row>
    <row r="96" ht="15.75" spans="2:7">
      <c r="B96" s="107"/>
      <c r="F96" s="91"/>
      <c r="G96" s="91"/>
    </row>
    <row r="97" ht="15.75" spans="2:7">
      <c r="B97" s="107"/>
      <c r="F97" s="91"/>
      <c r="G97" s="91"/>
    </row>
    <row r="98" ht="15.75" spans="2:7">
      <c r="B98" s="107"/>
      <c r="F98" s="91"/>
      <c r="G98" s="91"/>
    </row>
    <row r="99" ht="15.75" spans="2:7">
      <c r="B99" s="107"/>
      <c r="F99" s="91"/>
      <c r="G99" s="91"/>
    </row>
    <row r="100" ht="15.75" spans="2:7">
      <c r="B100" s="107"/>
      <c r="F100" s="91"/>
      <c r="G100" s="91"/>
    </row>
    <row r="101" ht="15.75" spans="2:7">
      <c r="B101" s="107"/>
      <c r="F101" s="91"/>
      <c r="G101" s="91"/>
    </row>
    <row r="102" ht="15.75" spans="2:7">
      <c r="B102" s="107"/>
      <c r="F102" s="92"/>
      <c r="G102" s="92"/>
    </row>
    <row r="103" ht="15.75" spans="2:7">
      <c r="B103" s="107"/>
      <c r="F103" s="108"/>
      <c r="G103" s="108"/>
    </row>
    <row r="104" ht="15.75" spans="2:7">
      <c r="B104" s="107"/>
      <c r="F104" s="91"/>
      <c r="G104" s="91"/>
    </row>
    <row r="105" ht="15.75" spans="2:7">
      <c r="B105" s="107"/>
      <c r="F105" s="91"/>
      <c r="G105" s="91"/>
    </row>
    <row r="106" ht="15.75" spans="2:7">
      <c r="B106" s="107"/>
      <c r="F106" s="91"/>
      <c r="G106" s="91"/>
    </row>
    <row r="107" ht="15.75" spans="2:7">
      <c r="B107" s="107"/>
      <c r="F107" s="91"/>
      <c r="G107" s="91"/>
    </row>
    <row r="108" spans="2:7">
      <c r="B108" s="94"/>
      <c r="F108" s="92"/>
      <c r="G108" s="92"/>
    </row>
    <row r="109" ht="15.75" spans="2:7">
      <c r="B109" s="107"/>
      <c r="F109" s="108"/>
      <c r="G109" s="108"/>
    </row>
    <row r="110" ht="15.75" spans="2:7">
      <c r="B110" s="107"/>
      <c r="F110" s="91"/>
      <c r="G110" s="91"/>
    </row>
    <row r="111" ht="15.75" spans="2:7">
      <c r="B111" s="107"/>
      <c r="F111" s="91"/>
      <c r="G111" s="91"/>
    </row>
    <row r="112" ht="15.75" spans="2:7">
      <c r="B112" s="107"/>
      <c r="F112" s="92"/>
      <c r="G112" s="92"/>
    </row>
    <row r="113" ht="15.75" spans="2:7">
      <c r="B113" s="109"/>
      <c r="F113" s="91"/>
      <c r="G113" s="91"/>
    </row>
    <row r="114" ht="15.75" spans="2:7">
      <c r="B114" s="107"/>
      <c r="F114" s="91"/>
      <c r="G114" s="91"/>
    </row>
    <row r="115" ht="15.75" spans="2:7">
      <c r="B115" s="107"/>
      <c r="F115" s="91"/>
      <c r="G115" s="91"/>
    </row>
    <row r="116" spans="2:7">
      <c r="B116" s="90"/>
      <c r="F116" s="110"/>
      <c r="G116" s="110"/>
    </row>
    <row r="117" spans="2:7">
      <c r="B117" s="94"/>
      <c r="F117" s="91"/>
      <c r="G117" s="91"/>
    </row>
    <row r="118" spans="2:7">
      <c r="B118" s="94"/>
      <c r="F118" s="91"/>
      <c r="G118" s="91"/>
    </row>
    <row r="119" spans="2:7">
      <c r="B119" s="90"/>
      <c r="F119" s="91"/>
      <c r="G119" s="91"/>
    </row>
    <row r="120" spans="2:7">
      <c r="B120" s="90"/>
      <c r="F120" s="91"/>
      <c r="G120" s="91"/>
    </row>
    <row r="121" spans="2:7">
      <c r="B121" s="90"/>
      <c r="F121" s="91"/>
      <c r="G121" s="91"/>
    </row>
    <row r="122" spans="2:7">
      <c r="B122" s="90"/>
      <c r="F122" s="91"/>
      <c r="G122" s="91"/>
    </row>
    <row r="123" spans="2:7">
      <c r="B123" s="90"/>
      <c r="F123" s="111"/>
      <c r="G123" s="111"/>
    </row>
    <row r="124" spans="2:7">
      <c r="B124" s="90"/>
      <c r="F124" s="92"/>
      <c r="G124" s="92"/>
    </row>
    <row r="125" spans="2:7">
      <c r="B125" s="94"/>
      <c r="F125" s="92"/>
      <c r="G125" s="92"/>
    </row>
    <row r="126" spans="2:7">
      <c r="B126" s="90"/>
      <c r="F126" s="92"/>
      <c r="G126" s="92"/>
    </row>
    <row r="127" spans="2:7">
      <c r="B127" s="95"/>
      <c r="F127" s="91"/>
      <c r="G127" s="91"/>
    </row>
    <row r="128" spans="2:7">
      <c r="B128" s="90"/>
      <c r="F128" s="92"/>
      <c r="G128" s="92"/>
    </row>
    <row r="129" spans="2:7">
      <c r="B129" s="90"/>
      <c r="F129" s="92"/>
      <c r="G129" s="92"/>
    </row>
    <row r="130" spans="2:7">
      <c r="B130" s="90"/>
      <c r="F130" s="92"/>
      <c r="G130" s="92"/>
    </row>
    <row r="131" spans="2:7">
      <c r="B131" s="90"/>
      <c r="F131" s="92"/>
      <c r="G131" s="92"/>
    </row>
    <row r="132" spans="2:7">
      <c r="B132" s="90"/>
      <c r="F132" s="92"/>
      <c r="G132" s="92"/>
    </row>
    <row r="133" spans="2:7">
      <c r="B133" s="90"/>
      <c r="F133" s="110"/>
      <c r="G133" s="110"/>
    </row>
    <row r="134" spans="2:7">
      <c r="B134" s="94"/>
      <c r="F134" s="92"/>
      <c r="G134" s="92"/>
    </row>
    <row r="135" spans="2:7">
      <c r="B135" s="90"/>
      <c r="F135" s="91"/>
      <c r="G135" s="91"/>
    </row>
    <row r="136" spans="2:7">
      <c r="B136" s="94"/>
      <c r="F136" s="91"/>
      <c r="G136" s="91"/>
    </row>
    <row r="137" spans="2:7">
      <c r="B137" s="90"/>
      <c r="F137" s="92"/>
      <c r="G137" s="92"/>
    </row>
    <row r="138" spans="2:7">
      <c r="B138" s="90"/>
      <c r="F138" s="92"/>
      <c r="G138" s="92"/>
    </row>
    <row r="139" spans="2:7">
      <c r="B139" s="97"/>
      <c r="F139" s="92"/>
      <c r="G139" s="92"/>
    </row>
  </sheetData>
  <sheetProtection formatCells="0" formatColumns="0" formatRows="0" insertRows="0" insertColumns="0" insertHyperlinks="0" deleteColumns="0" deleteRows="0" sort="0" autoFilter="0" pivotTables="0"/>
  <sortState ref="A2:F34">
    <sortCondition ref="B2:B34"/>
  </sortState>
  <conditionalFormatting sqref="F24:G24">
    <cfRule type="containsText" dxfId="0" priority="2" operator="between" text="TRUE">
      <formula>NOT(ISERROR(SEARCH("TRUE",F24)))</formula>
    </cfRule>
  </conditionalFormatting>
  <conditionalFormatting sqref="F25:G25">
    <cfRule type="containsText" dxfId="0" priority="1" operator="between" text="TRUE">
      <formula>NOT(ISERROR(SEARCH("TRUE",F25)))</formula>
    </cfRule>
  </conditionalFormatting>
  <conditionalFormatting sqref="B33">
    <cfRule type="duplicateValues" dxfId="1" priority="8"/>
    <cfRule type="containsText" dxfId="0" priority="9" operator="between" text="TRUE">
      <formula>NOT(ISERROR(SEARCH("TRUE",B33)))</formula>
    </cfRule>
  </conditionalFormatting>
  <conditionalFormatting sqref="B77">
    <cfRule type="duplicateValues" dxfId="1" priority="6"/>
    <cfRule type="containsText" dxfId="0" priority="7" operator="between" text="TRUE">
      <formula>NOT(ISERROR(SEARCH("TRUE",B77)))</formula>
    </cfRule>
  </conditionalFormatting>
  <conditionalFormatting sqref="F77:G77">
    <cfRule type="containsText" dxfId="0" priority="5" operator="between" text="TRUE">
      <formula>NOT(ISERROR(SEARCH("TRUE",F77)))</formula>
    </cfRule>
  </conditionalFormatting>
  <conditionalFormatting sqref="B102:B106">
    <cfRule type="duplicateValues" dxfId="1" priority="3"/>
    <cfRule type="containsText" dxfId="0" priority="4" operator="between" text="TRUE">
      <formula>NOT(ISERROR(SEARCH("TRUE",B102)))</formula>
    </cfRule>
  </conditionalFormatting>
  <pageMargins left="0.7" right="0.7" top="0.75" bottom="0.75" header="0.3" footer="0.3"/>
  <pageSetup paperSize="5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RowColHeaders="0" workbookViewId="0">
      <selection activeCell="A1" sqref="A1:B1"/>
    </sheetView>
  </sheetViews>
  <sheetFormatPr defaultColWidth="9" defaultRowHeight="15" outlineLevelCol="1"/>
  <cols>
    <col min="1" max="1" width="16.25" customWidth="1"/>
    <col min="2" max="2" width="41.875" customWidth="1"/>
  </cols>
  <sheetData>
    <row r="1" ht="28.5" spans="1:2">
      <c r="A1" s="65" t="s">
        <v>54</v>
      </c>
      <c r="B1" s="65"/>
    </row>
    <row r="2" ht="28.5" spans="1:2">
      <c r="A2" s="65" t="s">
        <v>55</v>
      </c>
      <c r="B2" s="65"/>
    </row>
    <row r="3" ht="29.25" spans="1:2">
      <c r="A3" s="65" t="s">
        <v>56</v>
      </c>
      <c r="B3" s="65"/>
    </row>
    <row r="4" ht="20.1" customHeight="1" spans="1:2">
      <c r="A4" s="66" t="s">
        <v>10</v>
      </c>
      <c r="B4" s="67">
        <v>1212</v>
      </c>
    </row>
    <row r="5" ht="20.1" customHeight="1" spans="1:2">
      <c r="A5" s="68" t="s">
        <v>11</v>
      </c>
      <c r="B5" s="69" t="e">
        <f>VLOOKUP(B4,DATA,4,0)</f>
        <v>#N/A</v>
      </c>
    </row>
    <row r="6" ht="20.1" customHeight="1" spans="1:2">
      <c r="A6" s="70" t="s">
        <v>12</v>
      </c>
      <c r="B6" s="69" t="e">
        <f>VLOOKUP(B4,DATA,2,0)</f>
        <v>#N/A</v>
      </c>
    </row>
    <row r="7" ht="20.1" customHeight="1" spans="1:2">
      <c r="A7" s="71" t="s">
        <v>12</v>
      </c>
      <c r="B7" s="71" t="e">
        <f>VLOOKUP(B4,DATA,5,0)</f>
        <v>#N/A</v>
      </c>
    </row>
    <row r="8" ht="20.1" customHeight="1" spans="1:2">
      <c r="A8" s="71" t="s">
        <v>57</v>
      </c>
      <c r="B8" s="71" t="e">
        <f>VLOOKUP($B$4,DATA,6,0)</f>
        <v>#N/A</v>
      </c>
    </row>
    <row r="9" ht="19.5" spans="1:2">
      <c r="A9" s="72" t="s">
        <v>58</v>
      </c>
      <c r="B9" s="73"/>
    </row>
    <row r="10" spans="1:2">
      <c r="A10" s="74"/>
      <c r="B10" s="74"/>
    </row>
    <row r="11" ht="18.75" spans="1:2">
      <c r="A11" s="75"/>
      <c r="B11" s="75"/>
    </row>
    <row r="12" customHeight="1" spans="1:2">
      <c r="A12" s="76"/>
      <c r="B12" s="76"/>
    </row>
    <row r="13" spans="1:2">
      <c r="A13" s="74"/>
      <c r="B13" s="74"/>
    </row>
    <row r="14" spans="1:2">
      <c r="A14" s="77"/>
      <c r="B14" s="77"/>
    </row>
  </sheetData>
  <sheetProtection formatCells="0" formatColumns="0" formatRows="0" insertRows="0" insertColumns="0" insertHyperlinks="0" deleteColumns="0" deleteRows="0" sort="0" autoFilter="0"/>
  <mergeCells count="7">
    <mergeCell ref="A1:B1"/>
    <mergeCell ref="A2:B2"/>
    <mergeCell ref="A3:B3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60"/>
  <sheetViews>
    <sheetView tabSelected="1" view="pageBreakPreview" zoomScaleNormal="100" zoomScaleSheetLayoutView="100" workbookViewId="0">
      <selection activeCell="I14" sqref="I14"/>
    </sheetView>
  </sheetViews>
  <sheetFormatPr defaultColWidth="9" defaultRowHeight="15"/>
  <cols>
    <col min="1" max="1" width="4.625" customWidth="1"/>
    <col min="2" max="2" width="7.25" customWidth="1"/>
    <col min="3" max="3" width="19.125" customWidth="1"/>
    <col min="4" max="4" width="29.875" customWidth="1"/>
    <col min="5" max="5" width="15.375" style="1" customWidth="1"/>
    <col min="6" max="6" width="15" customWidth="1"/>
  </cols>
  <sheetData>
    <row r="2" ht="15.75" spans="2:8">
      <c r="B2" s="2" t="s">
        <v>59</v>
      </c>
      <c r="C2" s="2"/>
      <c r="D2" s="2"/>
      <c r="E2" s="2"/>
      <c r="F2" s="2"/>
      <c r="G2" s="3"/>
      <c r="H2" s="3"/>
    </row>
    <row r="3" ht="18.75" spans="2:8">
      <c r="B3" s="4" t="s">
        <v>60</v>
      </c>
      <c r="C3" s="4"/>
      <c r="D3" s="4"/>
      <c r="E3" s="4"/>
      <c r="F3" s="4"/>
      <c r="G3" s="5"/>
      <c r="H3" s="5"/>
    </row>
    <row r="4" ht="15.75" spans="2:8">
      <c r="B4" s="2" t="s">
        <v>61</v>
      </c>
      <c r="C4" s="2"/>
      <c r="D4" s="2"/>
      <c r="E4" s="2"/>
      <c r="F4" s="2"/>
      <c r="G4" s="3"/>
      <c r="H4" s="3"/>
    </row>
    <row r="5" ht="18.75" spans="2:8">
      <c r="B5" s="4" t="s">
        <v>56</v>
      </c>
      <c r="C5" s="4"/>
      <c r="D5" s="4"/>
      <c r="E5" s="4"/>
      <c r="F5" s="4"/>
      <c r="G5" s="5"/>
      <c r="H5" s="5"/>
    </row>
    <row r="6" spans="2:8">
      <c r="B6" s="6" t="s">
        <v>62</v>
      </c>
      <c r="C6" s="6"/>
      <c r="D6" s="6"/>
      <c r="E6" s="6"/>
      <c r="F6" s="6"/>
      <c r="G6" s="7"/>
      <c r="H6" s="7"/>
    </row>
    <row r="7" spans="1:9">
      <c r="A7" s="8"/>
      <c r="B7" s="6" t="s">
        <v>63</v>
      </c>
      <c r="C7" s="6"/>
      <c r="D7" s="6"/>
      <c r="E7" s="6"/>
      <c r="F7" s="6"/>
      <c r="G7" s="7"/>
      <c r="H7" s="7"/>
      <c r="I7" s="8"/>
    </row>
    <row r="8" ht="8.1" customHeight="1" spans="1:9">
      <c r="A8" s="8"/>
      <c r="B8" s="9"/>
      <c r="C8" s="8"/>
      <c r="D8" s="8"/>
      <c r="E8" s="9"/>
      <c r="F8" s="8"/>
      <c r="G8" s="8"/>
      <c r="H8" s="8"/>
      <c r="I8" s="8"/>
    </row>
    <row r="9" ht="23.25" spans="2:8">
      <c r="B9" s="10" t="s">
        <v>64</v>
      </c>
      <c r="C9" s="10"/>
      <c r="D9" s="10"/>
      <c r="E9" s="10"/>
      <c r="F9" s="10"/>
      <c r="G9" s="11"/>
      <c r="H9" s="11"/>
    </row>
    <row r="10" ht="23.25" spans="2:8">
      <c r="B10" s="10" t="s">
        <v>65</v>
      </c>
      <c r="C10" s="10"/>
      <c r="D10" s="10"/>
      <c r="E10" s="10"/>
      <c r="F10" s="10"/>
      <c r="G10" s="11"/>
      <c r="H10" s="11"/>
    </row>
    <row r="11" ht="23.25" spans="2:8">
      <c r="B11" s="10" t="s">
        <v>66</v>
      </c>
      <c r="C11" s="10"/>
      <c r="D11" s="10"/>
      <c r="E11" s="10"/>
      <c r="F11" s="10"/>
      <c r="G11" s="12"/>
      <c r="H11" s="12"/>
    </row>
    <row r="12" ht="23.25" spans="2:8">
      <c r="B12" s="10"/>
      <c r="C12" s="10"/>
      <c r="D12" s="10"/>
      <c r="E12" s="10"/>
      <c r="F12" s="12"/>
      <c r="G12" s="12"/>
      <c r="H12" s="12"/>
    </row>
    <row r="13" ht="18.75" spans="2:5">
      <c r="B13" s="13" t="s">
        <v>10</v>
      </c>
      <c r="C13" s="13"/>
      <c r="D13" s="14"/>
      <c r="E13" s="14"/>
    </row>
    <row r="14" ht="18.75" spans="2:5">
      <c r="B14" s="13" t="s">
        <v>67</v>
      </c>
      <c r="C14" s="13"/>
      <c r="D14" s="15" t="e">
        <v>#N/A</v>
      </c>
      <c r="E14" s="16"/>
    </row>
    <row r="15" ht="18.75" spans="2:5">
      <c r="B15" s="13" t="s">
        <v>12</v>
      </c>
      <c r="C15" s="13"/>
      <c r="D15" s="15" t="e">
        <f>VLOOKUP($D$13,DATA1,3,0)</f>
        <v>#N/A</v>
      </c>
      <c r="E15" s="16"/>
    </row>
    <row r="16" ht="18.75" spans="2:5">
      <c r="B16" s="13"/>
      <c r="C16" s="13"/>
      <c r="D16" s="15"/>
      <c r="E16" s="16"/>
    </row>
    <row r="17" ht="18.75" spans="2:5">
      <c r="B17" s="13" t="s">
        <v>68</v>
      </c>
      <c r="C17" s="13"/>
      <c r="D17" s="15"/>
      <c r="E17" s="16"/>
    </row>
    <row r="18" ht="18.75" spans="2:5">
      <c r="B18" s="13" t="s">
        <v>69</v>
      </c>
      <c r="C18" s="13"/>
      <c r="D18" s="13"/>
      <c r="E18" s="16"/>
    </row>
    <row r="19" ht="19.5" spans="2:6">
      <c r="B19" s="17" t="s">
        <v>70</v>
      </c>
      <c r="C19" s="17" t="s">
        <v>71</v>
      </c>
      <c r="D19" s="17"/>
      <c r="E19" s="18" t="s">
        <v>72</v>
      </c>
      <c r="F19" s="18"/>
    </row>
    <row r="20" ht="19.5" spans="2:23">
      <c r="B20" s="19" t="s">
        <v>73</v>
      </c>
      <c r="C20" s="20"/>
      <c r="D20" s="20"/>
      <c r="E20" s="21" t="s">
        <v>74</v>
      </c>
      <c r="F20" s="22" t="s">
        <v>75</v>
      </c>
      <c r="I20" s="60"/>
      <c r="J20" s="60"/>
      <c r="K20" s="60"/>
      <c r="L20" s="60"/>
      <c r="M20" s="60"/>
      <c r="N20" s="61"/>
      <c r="O20" s="62"/>
      <c r="P20" s="62"/>
      <c r="Q20" s="62"/>
      <c r="R20" s="63"/>
      <c r="S20" s="63"/>
      <c r="T20" s="63"/>
      <c r="U20" s="63"/>
      <c r="V20" s="63"/>
      <c r="W20" s="64"/>
    </row>
    <row r="21" ht="18.75" spans="2:6">
      <c r="B21" s="23" t="s">
        <v>76</v>
      </c>
      <c r="C21" s="24" t="s">
        <v>77</v>
      </c>
      <c r="D21" s="24"/>
      <c r="E21" s="25" t="e">
        <f>VLOOKUP($D$13,DATA1,4,0)</f>
        <v>#N/A</v>
      </c>
      <c r="F21" s="25" t="e">
        <f>VLOOKUP($D$13,DATA1,5,0)</f>
        <v>#N/A</v>
      </c>
    </row>
    <row r="22" ht="18.75" spans="2:6">
      <c r="B22" s="23" t="s">
        <v>78</v>
      </c>
      <c r="C22" s="26" t="s">
        <v>79</v>
      </c>
      <c r="D22" s="27"/>
      <c r="E22" s="28" t="e">
        <f>VLOOKUP($D$13,DATA1,6,0)</f>
        <v>#N/A</v>
      </c>
      <c r="F22" s="28" t="e">
        <f>VLOOKUP($D$13,DATA1,7,0)</f>
        <v>#N/A</v>
      </c>
    </row>
    <row r="23" ht="18.75" spans="2:6">
      <c r="B23" s="23" t="s">
        <v>80</v>
      </c>
      <c r="C23" s="26" t="s">
        <v>81</v>
      </c>
      <c r="D23" s="27"/>
      <c r="E23" s="28" t="e">
        <f>VLOOKUP($D$13,DATA1,8,0)</f>
        <v>#N/A</v>
      </c>
      <c r="F23" s="28" t="e">
        <f>VLOOKUP($D$13,DATA1,9,0)</f>
        <v>#N/A</v>
      </c>
    </row>
    <row r="24" ht="18.75" spans="2:6">
      <c r="B24" s="23" t="s">
        <v>82</v>
      </c>
      <c r="C24" s="26" t="s">
        <v>83</v>
      </c>
      <c r="D24" s="27"/>
      <c r="E24" s="28" t="e">
        <f>VLOOKUP($D$13,DATA1,10,0)</f>
        <v>#N/A</v>
      </c>
      <c r="F24" s="28" t="e">
        <f>VLOOKUP($D$13,DATA1,11,0)</f>
        <v>#N/A</v>
      </c>
    </row>
    <row r="25" ht="18.75" spans="2:6">
      <c r="B25" s="23" t="s">
        <v>84</v>
      </c>
      <c r="C25" s="26" t="s">
        <v>85</v>
      </c>
      <c r="D25" s="27"/>
      <c r="E25" s="28" t="e">
        <f>VLOOKUP($D$13,DATA1,12,0)</f>
        <v>#N/A</v>
      </c>
      <c r="F25" s="28" t="e">
        <f>VLOOKUP($D$13,DATA1,13,0)</f>
        <v>#N/A</v>
      </c>
    </row>
    <row r="26" ht="18.75" spans="2:6">
      <c r="B26" s="29" t="s">
        <v>86</v>
      </c>
      <c r="C26" s="30" t="s">
        <v>87</v>
      </c>
      <c r="D26" s="31"/>
      <c r="E26" s="32" t="e">
        <f>VLOOKUP($D$13,DATA1,14,0)</f>
        <v>#N/A</v>
      </c>
      <c r="F26" s="32" t="e">
        <f>VLOOKUP($D$13,DATA1,15,0)</f>
        <v>#N/A</v>
      </c>
    </row>
    <row r="27" ht="18.75" spans="2:6">
      <c r="B27" s="33" t="s">
        <v>88</v>
      </c>
      <c r="C27" s="34"/>
      <c r="D27" s="34"/>
      <c r="E27" s="34"/>
      <c r="F27" s="35"/>
    </row>
    <row r="28" ht="18.75" spans="2:6">
      <c r="B28" s="36" t="s">
        <v>76</v>
      </c>
      <c r="C28" s="37" t="s">
        <v>89</v>
      </c>
      <c r="D28" s="38"/>
      <c r="E28" s="39" t="e">
        <f>VLOOKUP($D$13,DATA1,16,0)</f>
        <v>#N/A</v>
      </c>
      <c r="F28" s="39" t="e">
        <f>VLOOKUP($D$13,DATA1,17,0)</f>
        <v>#N/A</v>
      </c>
    </row>
    <row r="29" ht="18.75" spans="2:6">
      <c r="B29" s="23" t="s">
        <v>78</v>
      </c>
      <c r="C29" s="26" t="s">
        <v>90</v>
      </c>
      <c r="D29" s="27"/>
      <c r="E29" s="28" t="e">
        <f>VLOOKUP($D$13,DATA1,18,0)</f>
        <v>#N/A</v>
      </c>
      <c r="F29" s="28" t="e">
        <f>VLOOKUP($D$13,DATA1,19,0)</f>
        <v>#N/A</v>
      </c>
    </row>
    <row r="30" ht="18.75" spans="2:6">
      <c r="B30" s="29" t="s">
        <v>80</v>
      </c>
      <c r="C30" s="30" t="s">
        <v>91</v>
      </c>
      <c r="D30" s="31"/>
      <c r="E30" s="32" t="e">
        <f>VLOOKUP($D$13,DATA1,20,0)</f>
        <v>#N/A</v>
      </c>
      <c r="F30" s="32" t="e">
        <f>VLOOKUP($D$13,DATA1,21,0)</f>
        <v>#N/A</v>
      </c>
    </row>
    <row r="31" ht="18.75" spans="2:6">
      <c r="B31" s="33" t="s">
        <v>92</v>
      </c>
      <c r="C31" s="34"/>
      <c r="D31" s="34"/>
      <c r="E31" s="34"/>
      <c r="F31" s="35"/>
    </row>
    <row r="32" ht="18.75" spans="2:6">
      <c r="B32" s="36" t="s">
        <v>76</v>
      </c>
      <c r="C32" s="26" t="s">
        <v>93</v>
      </c>
      <c r="D32" s="27"/>
      <c r="E32" s="39" t="e">
        <f>VLOOKUP($D$13,DATA1,32,0)</f>
        <v>#N/A</v>
      </c>
      <c r="F32" s="39" t="e">
        <f>VLOOKUP($D$13,DATA1,33,0)</f>
        <v>#N/A</v>
      </c>
    </row>
    <row r="33" ht="18.75" spans="2:6">
      <c r="B33" s="23" t="s">
        <v>78</v>
      </c>
      <c r="C33" s="26" t="s">
        <v>94</v>
      </c>
      <c r="D33" s="27"/>
      <c r="E33" s="28" t="e">
        <f>VLOOKUP($D$13,DATA1,24,0)</f>
        <v>#N/A</v>
      </c>
      <c r="F33" s="28" t="e">
        <f>VLOOKUP($D$13,DATA1,25,0)</f>
        <v>#N/A</v>
      </c>
    </row>
    <row r="34" ht="18.75" spans="2:6">
      <c r="B34" s="23" t="s">
        <v>80</v>
      </c>
      <c r="C34" s="26" t="s">
        <v>95</v>
      </c>
      <c r="D34" s="27"/>
      <c r="E34" s="28" t="e">
        <f>VLOOKUP($D$13,DATA1,26,0)</f>
        <v>#N/A</v>
      </c>
      <c r="F34" s="28" t="e">
        <f>VLOOKUP($D$13,DATA1,27,0)</f>
        <v>#N/A</v>
      </c>
    </row>
    <row r="35" ht="18.75" spans="2:6">
      <c r="B35" s="23" t="s">
        <v>82</v>
      </c>
      <c r="C35" s="24" t="s">
        <v>96</v>
      </c>
      <c r="D35" s="24"/>
      <c r="E35" s="28" t="e">
        <f>VLOOKUP($D$13,DATA1,30,0)</f>
        <v>#N/A</v>
      </c>
      <c r="F35" s="28" t="e">
        <f>VLOOKUP($D$13,DATA1,31,0)</f>
        <v>#N/A</v>
      </c>
    </row>
    <row r="36" ht="18.75" spans="2:6">
      <c r="B36" s="23" t="s">
        <v>84</v>
      </c>
      <c r="C36" s="24" t="s">
        <v>97</v>
      </c>
      <c r="D36" s="24"/>
      <c r="E36" s="28" t="e">
        <f>VLOOKUP($D$13,DATA1,22,0)</f>
        <v>#N/A</v>
      </c>
      <c r="F36" s="28" t="e">
        <f>VLOOKUP($D$13,DATA1,23,0)</f>
        <v>#N/A</v>
      </c>
    </row>
    <row r="37" ht="18.75" spans="2:6">
      <c r="B37" s="40" t="s">
        <v>98</v>
      </c>
      <c r="C37" s="41"/>
      <c r="D37" s="41"/>
      <c r="E37" s="42"/>
      <c r="F37" s="43"/>
    </row>
    <row r="38" ht="18.75" spans="2:6">
      <c r="B38" s="44"/>
      <c r="C38" s="45"/>
      <c r="D38" s="45"/>
      <c r="E38" s="46"/>
      <c r="F38" s="47"/>
    </row>
    <row r="39" ht="18.75" spans="2:6">
      <c r="B39" s="44"/>
      <c r="C39" s="45"/>
      <c r="D39" s="45"/>
      <c r="E39" s="46"/>
      <c r="F39" s="47"/>
    </row>
    <row r="40" ht="18.75" spans="2:6">
      <c r="B40" s="44"/>
      <c r="C40" s="45"/>
      <c r="D40" s="45"/>
      <c r="E40" s="46"/>
      <c r="F40" s="47"/>
    </row>
    <row r="41" ht="18.75" spans="2:6">
      <c r="B41" s="44"/>
      <c r="C41" s="45"/>
      <c r="D41" s="45"/>
      <c r="E41" s="46"/>
      <c r="F41" s="47"/>
    </row>
    <row r="42" ht="18.75" spans="2:6">
      <c r="B42" s="44"/>
      <c r="C42" s="45"/>
      <c r="D42" s="45"/>
      <c r="E42" s="46"/>
      <c r="F42" s="47"/>
    </row>
    <row r="43" ht="18.75" spans="2:6">
      <c r="B43" s="44"/>
      <c r="C43" s="45"/>
      <c r="D43" s="45"/>
      <c r="E43" s="46"/>
      <c r="F43" s="47"/>
    </row>
    <row r="44" ht="18.75" spans="2:6">
      <c r="B44" s="48"/>
      <c r="C44" s="49"/>
      <c r="D44" s="49"/>
      <c r="E44" s="50"/>
      <c r="F44" s="51"/>
    </row>
    <row r="45" ht="18.75" spans="2:5">
      <c r="B45" s="16"/>
      <c r="C45" s="15"/>
      <c r="D45" s="15"/>
      <c r="E45" s="52"/>
    </row>
    <row r="46" ht="18.75" spans="2:5">
      <c r="B46" s="16"/>
      <c r="C46" s="15"/>
      <c r="D46" s="15"/>
      <c r="E46" s="52"/>
    </row>
    <row r="47" ht="18.75" spans="2:6">
      <c r="B47" s="53"/>
      <c r="C47" s="53"/>
      <c r="D47" s="53"/>
      <c r="E47" s="15" t="s">
        <v>99</v>
      </c>
      <c r="F47" s="15"/>
    </row>
    <row r="48" ht="18.75" spans="2:6">
      <c r="B48" s="54" t="s">
        <v>100</v>
      </c>
      <c r="C48" s="53"/>
      <c r="D48" s="53"/>
      <c r="E48" s="54" t="s">
        <v>101</v>
      </c>
      <c r="F48" s="53"/>
    </row>
    <row r="49" ht="18.75" spans="2:6">
      <c r="B49" s="16"/>
      <c r="C49" s="53"/>
      <c r="D49" s="53"/>
      <c r="E49" s="16"/>
      <c r="F49" s="53"/>
    </row>
    <row r="50" ht="18.75" spans="2:6">
      <c r="B50" s="16"/>
      <c r="C50" s="53"/>
      <c r="D50" s="53"/>
      <c r="E50" s="16"/>
      <c r="F50" s="53"/>
    </row>
    <row r="51" ht="18.75" spans="2:6">
      <c r="B51" s="16"/>
      <c r="C51" s="53"/>
      <c r="D51" s="53"/>
      <c r="E51" s="16"/>
      <c r="F51" s="53"/>
    </row>
    <row r="52" ht="18.75" spans="2:6">
      <c r="B52" s="55" t="e">
        <f>VLOOKUP($D$13,DATA1,34,0)</f>
        <v>#N/A</v>
      </c>
      <c r="C52" s="53"/>
      <c r="D52" s="55"/>
      <c r="E52" s="13" t="s">
        <v>102</v>
      </c>
      <c r="F52" s="13"/>
    </row>
    <row r="53" ht="18.75" spans="2:6">
      <c r="B53" s="55" t="e">
        <f>VLOOKUP($D$13,DATA1,35,0)</f>
        <v>#N/A</v>
      </c>
      <c r="C53" s="53"/>
      <c r="D53" s="55"/>
      <c r="E53" s="55"/>
      <c r="F53" s="53"/>
    </row>
    <row r="54" ht="15.75" spans="1:6">
      <c r="A54" s="56" t="s">
        <v>103</v>
      </c>
      <c r="B54" s="56"/>
      <c r="C54" s="56"/>
      <c r="D54" s="56"/>
      <c r="E54" s="56"/>
      <c r="F54" s="56"/>
    </row>
    <row r="55" ht="15.75" spans="1:6">
      <c r="A55" s="57" t="s">
        <v>104</v>
      </c>
      <c r="B55" s="56"/>
      <c r="C55" s="56"/>
      <c r="D55" s="56"/>
      <c r="E55" s="56"/>
      <c r="F55" s="56"/>
    </row>
    <row r="56" ht="15.75" spans="1:6">
      <c r="A56" s="57" t="s">
        <v>105</v>
      </c>
      <c r="B56" s="56"/>
      <c r="C56" s="56"/>
      <c r="D56" s="56"/>
      <c r="E56" s="56"/>
      <c r="F56" s="56"/>
    </row>
    <row r="57" ht="15.75" spans="1:6">
      <c r="A57" s="57" t="s">
        <v>106</v>
      </c>
      <c r="B57" s="56"/>
      <c r="C57" s="56"/>
      <c r="D57" s="56"/>
      <c r="E57" s="56"/>
      <c r="F57" s="56"/>
    </row>
    <row r="58" spans="1:6">
      <c r="A58" s="58"/>
      <c r="B58" s="58"/>
      <c r="C58" s="58"/>
      <c r="D58" s="58"/>
      <c r="E58" s="59"/>
      <c r="F58" s="58"/>
    </row>
    <row r="59" ht="15.75" spans="1:6">
      <c r="A59" s="57"/>
      <c r="B59" s="56"/>
      <c r="C59" s="56"/>
      <c r="D59" s="56"/>
      <c r="E59" s="56"/>
      <c r="F59" s="56"/>
    </row>
    <row r="60" ht="15.75" spans="1:6">
      <c r="A60" s="57"/>
      <c r="B60" s="56"/>
      <c r="C60" s="56"/>
      <c r="D60" s="56"/>
      <c r="E60" s="56"/>
      <c r="F60" s="56"/>
    </row>
  </sheetData>
  <sheetProtection formatCells="0" formatColumns="0" formatRows="0" insertRows="0" insertColumns="0" insertHyperlinks="0" deleteColumns="0" deleteRows="0" sort="0" autoFilter="0" pivotTables="0"/>
  <mergeCells count="40"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3:C13"/>
    <mergeCell ref="D13:E13"/>
    <mergeCell ref="B14:C14"/>
    <mergeCell ref="B15:C15"/>
    <mergeCell ref="B18:D18"/>
    <mergeCell ref="C19:D19"/>
    <mergeCell ref="E19:F19"/>
    <mergeCell ref="C21:D21"/>
    <mergeCell ref="C22:D22"/>
    <mergeCell ref="C23:D23"/>
    <mergeCell ref="C24:D24"/>
    <mergeCell ref="C25:D25"/>
    <mergeCell ref="C26:D26"/>
    <mergeCell ref="B27:F27"/>
    <mergeCell ref="C28:D28"/>
    <mergeCell ref="C30:D30"/>
    <mergeCell ref="B31:F31"/>
    <mergeCell ref="C32:D32"/>
    <mergeCell ref="C33:D33"/>
    <mergeCell ref="C34:D34"/>
    <mergeCell ref="C35:D35"/>
    <mergeCell ref="C36:D36"/>
    <mergeCell ref="B37:D37"/>
    <mergeCell ref="E47:F47"/>
    <mergeCell ref="E52:F52"/>
    <mergeCell ref="A54:F54"/>
    <mergeCell ref="A55:F55"/>
    <mergeCell ref="A56:F56"/>
    <mergeCell ref="A57:F57"/>
    <mergeCell ref="A59:F59"/>
    <mergeCell ref="A60:F60"/>
  </mergeCells>
  <pageMargins left="0.700694444444445" right="0.700694444444445" top="0" bottom="0.751388888888889" header="0.298611111111111" footer="0.298611111111111"/>
  <pageSetup paperSize="5" scale="91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OKE</vt:lpstr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2020-07-27T01:29:00Z</dcterms:created>
  <cp:lastPrinted>2021-10-11T04:05:00Z</cp:lastPrinted>
  <dcterms:modified xsi:type="dcterms:W3CDTF">2021-10-14T05:49:05Z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  <property fmtid="{D5CDD505-2E9C-101B-9397-08002B2CF9AE}" pid="3" name="ICV">
    <vt:lpwstr>6D0E5D2D712241E8BC4FAA939077C0EF</vt:lpwstr>
  </property>
</Properties>
</file>