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Buku_Kerja_Ini"/>
  <workbookProtection workbookPassword="9BC2" lockStructure="1"/>
  <bookViews>
    <workbookView windowWidth="19935" windowHeight="7830" firstSheet="2" activeTab="2"/>
  </bookViews>
  <sheets>
    <sheet name="DATA" sheetId="1" state="hidden" r:id="rId1"/>
    <sheet name="OKE" sheetId="2" state="hidden" r:id="rId2"/>
    <sheet name="RPTXBHS" sheetId="3" r:id="rId3"/>
  </sheets>
  <definedNames>
    <definedName name="DATA">DATA!$1:$1048576</definedName>
    <definedName name="DATA1">DATA!$1:$1048576</definedName>
    <definedName name="_xlnm.Print_Area" localSheetId="2">RPTXBHS!$A$1:$F$54</definedName>
    <definedName name="_xlnm.Print_Area" localSheetId="1">OKE!$A$1:$B$13</definedName>
  </definedNames>
  <calcPr calcId="144525"/>
</workbook>
</file>

<file path=xl/sharedStrings.xml><?xml version="1.0" encoding="utf-8"?>
<sst xmlns="http://schemas.openxmlformats.org/spreadsheetml/2006/main" count="233" uniqueCount="117">
  <si>
    <t>6</t>
  </si>
  <si>
    <t>7</t>
  </si>
  <si>
    <t>8</t>
  </si>
  <si>
    <t>9</t>
  </si>
  <si>
    <t>10</t>
  </si>
  <si>
    <t>11</t>
  </si>
  <si>
    <t>22</t>
  </si>
  <si>
    <t>23</t>
  </si>
  <si>
    <t>24</t>
  </si>
  <si>
    <t>25</t>
  </si>
  <si>
    <t>NIS</t>
  </si>
  <si>
    <t>NAMA SISWA</t>
  </si>
  <si>
    <t>KELAS</t>
  </si>
  <si>
    <t>PAI</t>
  </si>
  <si>
    <t>PKN</t>
  </si>
  <si>
    <t>B.INDO</t>
  </si>
  <si>
    <t>MTK (UMUM)</t>
  </si>
  <si>
    <t>SEJARAH INDONESIA</t>
  </si>
  <si>
    <t>BHS INGGRIS</t>
  </si>
  <si>
    <t>SENI BUD</t>
  </si>
  <si>
    <t>PENJAS</t>
  </si>
  <si>
    <t>PKWU</t>
  </si>
  <si>
    <t>SOSIO</t>
  </si>
  <si>
    <t>SAS B.ING</t>
  </si>
  <si>
    <t>B.JEPANG</t>
  </si>
  <si>
    <t>B.ARAB</t>
  </si>
  <si>
    <t>ANTRO</t>
  </si>
  <si>
    <t>SASTRA INDONESIA</t>
  </si>
  <si>
    <t>18292</t>
  </si>
  <si>
    <t>Afriska Marseva</t>
  </si>
  <si>
    <t>10 BAHASA</t>
  </si>
  <si>
    <t>-</t>
  </si>
  <si>
    <t>Riski Emaniar, S.Pd</t>
  </si>
  <si>
    <t>NIP. 19890312 201101 2 002</t>
  </si>
  <si>
    <t>Alya Rahmasari</t>
  </si>
  <si>
    <t>Amyfa Salsabila</t>
  </si>
  <si>
    <t>Athalia Mauli Ganta</t>
  </si>
  <si>
    <t>Az Zahra Khoirunnisa Setyobudi</t>
  </si>
  <si>
    <t>Bayu Ahadin</t>
  </si>
  <si>
    <t>Berliana Osnita</t>
  </si>
  <si>
    <t>Fauzan AlFarisi</t>
  </si>
  <si>
    <t>Haikal Saputra</t>
  </si>
  <si>
    <t>Ice Risnawati</t>
  </si>
  <si>
    <t>Jotia Rammadani</t>
  </si>
  <si>
    <t>Kautsar Darmadi</t>
  </si>
  <si>
    <t>Kayla Nafasha</t>
  </si>
  <si>
    <t>Lini Adaliah</t>
  </si>
  <si>
    <t>Muhammad Akbar</t>
  </si>
  <si>
    <t>Muhammad Fadhil Najiri</t>
  </si>
  <si>
    <t>Muhammad Farid Agusta</t>
  </si>
  <si>
    <t>Muhammad Rafi AlRidho</t>
  </si>
  <si>
    <t>Muhammad Sandy Bardine</t>
  </si>
  <si>
    <t>Nabila Gita Ramadhani</t>
  </si>
  <si>
    <t>Naila Faiza Tsabitah</t>
  </si>
  <si>
    <t>Najwa Zulfa Salsabilla</t>
  </si>
  <si>
    <t>Radja Irhab Sansosa</t>
  </si>
  <si>
    <t>Safitri Sukma Ayu</t>
  </si>
  <si>
    <t>Siti Fadillah Assyifa</t>
  </si>
  <si>
    <t>Syahrul Azhim Maghfirah</t>
  </si>
  <si>
    <t>Tanti Tiara Nabila</t>
  </si>
  <si>
    <t>Tazila Pareli</t>
  </si>
  <si>
    <t>Vatonah</t>
  </si>
  <si>
    <t>Zahra Syachsiya Layyana</t>
  </si>
  <si>
    <t xml:space="preserve">Zalfaa  Pramesty Ardana </t>
  </si>
  <si>
    <t>DAFTAR PEMBAGIAN KELAS 10</t>
  </si>
  <si>
    <t xml:space="preserve">RAPORT PTS SEMESTER GENAP </t>
  </si>
  <si>
    <t>SMA NEGERI 1 PANGKALPINANG</t>
  </si>
  <si>
    <t>WALAS</t>
  </si>
  <si>
    <t>KET : KETIKAN NISN DIKOLOM NISN</t>
  </si>
  <si>
    <t>PEMERINTAH PROVINSI BANGKA BELITUNG</t>
  </si>
  <si>
    <t>DINAS PENDIDIKAN</t>
  </si>
  <si>
    <t>UNIT PELAKSANA TEKNIS DINAS SATUAN PENDIDIKAN</t>
  </si>
  <si>
    <t>Jalan Usman Ambon, Kelurahan Kacang Pedang, Kecamatan Taman Sari</t>
  </si>
  <si>
    <t>website : www.sman1pkp.sch.id  email : sman1@dinpendikpkp.go.id</t>
  </si>
  <si>
    <t>LAPORAN HASIL BELAJAR 10 BAHASA</t>
  </si>
  <si>
    <t>MID-SEMESTER 1</t>
  </si>
  <si>
    <t>TAHUN PELAJARAN 2021/2022</t>
  </si>
  <si>
    <t>NAMA PESERTA DIDIK</t>
  </si>
  <si>
    <t>B. PENGETAHUAN</t>
  </si>
  <si>
    <t>Kreteria Ketuntasan Minimal = 70</t>
  </si>
  <si>
    <t>No.</t>
  </si>
  <si>
    <t xml:space="preserve">MATA PELAJARAN </t>
  </si>
  <si>
    <t>NILAI</t>
  </si>
  <si>
    <t>Kelompok  A ( Umum )</t>
  </si>
  <si>
    <t>Pengetahuan</t>
  </si>
  <si>
    <t>Keterampilan</t>
  </si>
  <si>
    <t>1.</t>
  </si>
  <si>
    <t>Pendidikan Agama Islam dan Budi Pekerti</t>
  </si>
  <si>
    <t>2.</t>
  </si>
  <si>
    <t>Pendidikan Kewarganegaraan</t>
  </si>
  <si>
    <t>3.</t>
  </si>
  <si>
    <t>Bahasa Indonesia</t>
  </si>
  <si>
    <t>4.</t>
  </si>
  <si>
    <t>Matematika ( Umum )</t>
  </si>
  <si>
    <t>5.</t>
  </si>
  <si>
    <t>Sejarah Indonesia</t>
  </si>
  <si>
    <t>6.</t>
  </si>
  <si>
    <t>Bahasa Inggris</t>
  </si>
  <si>
    <t>Kelompok B ( Umum )</t>
  </si>
  <si>
    <t>Seni Budaya</t>
  </si>
  <si>
    <t>Pendidikan Jasmani Olahraga dan Kesehatan</t>
  </si>
  <si>
    <t>Prakarya dan Kewirausahaan</t>
  </si>
  <si>
    <t>Kelompok C ( Peminatan )</t>
  </si>
  <si>
    <t>Bahasa dan Sastra Indonesia</t>
  </si>
  <si>
    <t>Bahasa dan Sastra Inggris</t>
  </si>
  <si>
    <t>Bahasa Jepang</t>
  </si>
  <si>
    <t>Antropologi</t>
  </si>
  <si>
    <t>Bahasa Arab</t>
  </si>
  <si>
    <t>Sosiologi</t>
  </si>
  <si>
    <t>Catatan Orang Tua</t>
  </si>
  <si>
    <t>Pangkalpinang,   Oktober 2021</t>
  </si>
  <si>
    <t>Walikelas,</t>
  </si>
  <si>
    <t>Orang Tua,</t>
  </si>
  <si>
    <t>(                                            )</t>
  </si>
  <si>
    <t>KETERANGAN :</t>
  </si>
  <si>
    <t>CARA MELIHAT DATA NILAI RAPORT PTS</t>
  </si>
  <si>
    <t xml:space="preserve">1. CUKUP KETIKAN NIS SISWA SESUIA ABSENSI KELAS DI KOLOM NIS </t>
  </si>
</sst>
</file>

<file path=xl/styles.xml><?xml version="1.0" encoding="utf-8"?>
<styleSheet xmlns="http://schemas.openxmlformats.org/spreadsheetml/2006/main">
  <numFmts count="5">
    <numFmt numFmtId="176" formatCode="_(* #,##0_);_(* \(#,##0\);_(* &quot;-&quot;_);_(@_)"/>
    <numFmt numFmtId="177" formatCode="_(* #,##0.00_);_(* \(#,##0.00\);_(* &quot;-&quot;??_);_(@_)"/>
    <numFmt numFmtId="178" formatCode="_(&quot;Rp&quot;* #,##0.00_);_(&quot;Rp&quot;* \(#,##0.00\);_(&quot;Rp&quot;* &quot;-&quot;??_);_(@_)"/>
    <numFmt numFmtId="179" formatCode="_(&quot;Rp&quot;* #,##0_);_(&quot;Rp&quot;* \(#,##0\);_(&quot;Rp&quot;* &quot;-&quot;_);_(@_)"/>
    <numFmt numFmtId="180" formatCode="0_ "/>
  </numFmts>
  <fonts count="41">
    <font>
      <sz val="11"/>
      <color theme="1"/>
      <name val="Calibri"/>
      <charset val="134"/>
      <scheme val="minor"/>
    </font>
    <font>
      <sz val="12"/>
      <color indexed="8"/>
      <name val="Calibri"/>
      <charset val="134"/>
    </font>
    <font>
      <b/>
      <sz val="14"/>
      <color indexed="8"/>
      <name val="Calibri"/>
      <charset val="134"/>
    </font>
    <font>
      <sz val="10"/>
      <color indexed="8"/>
      <name val="Calibri"/>
      <charset val="134"/>
    </font>
    <font>
      <b/>
      <sz val="18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4"/>
      <name val="Calibri"/>
      <charset val="134"/>
      <scheme val="minor"/>
    </font>
    <font>
      <b/>
      <u/>
      <sz val="11"/>
      <color theme="1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22"/>
      <color theme="0"/>
      <name val="Calibri"/>
      <charset val="134"/>
      <scheme val="minor"/>
    </font>
    <font>
      <b/>
      <sz val="14"/>
      <color theme="0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b/>
      <sz val="14"/>
      <color rgb="FFFF00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0000"/>
      <name val="Calibri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8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13" borderId="23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0" fillId="11" borderId="21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0" borderId="20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5" borderId="24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5" fillId="25" borderId="20" applyNumberFormat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0" fillId="0" borderId="0"/>
    <xf numFmtId="0" fontId="28" fillId="3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</cellStyleXfs>
  <cellXfs count="1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1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180" fontId="6" fillId="0" borderId="5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180" fontId="6" fillId="0" borderId="8" xfId="0" applyNumberFormat="1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80" fontId="6" fillId="0" borderId="4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180" fontId="6" fillId="0" borderId="13" xfId="0" applyNumberFormat="1" applyFont="1" applyBorder="1" applyAlignment="1">
      <alignment horizontal="center"/>
    </xf>
    <xf numFmtId="180" fontId="6" fillId="0" borderId="10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80" fontId="6" fillId="0" borderId="0" xfId="0" applyNumberFormat="1" applyFont="1" applyBorder="1" applyAlignment="1">
      <alignment horizontal="center"/>
    </xf>
    <xf numFmtId="180" fontId="6" fillId="0" borderId="15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180" fontId="6" fillId="0" borderId="3" xfId="0" applyNumberFormat="1" applyFont="1" applyBorder="1" applyAlignment="1">
      <alignment horizontal="center"/>
    </xf>
    <xf numFmtId="0" fontId="0" fillId="0" borderId="12" xfId="0" applyBorder="1"/>
    <xf numFmtId="180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0" xfId="0" applyFont="1" applyFill="1" applyBorder="1"/>
    <xf numFmtId="0" fontId="0" fillId="4" borderId="0" xfId="0" applyFont="1" applyFill="1" applyBorder="1"/>
    <xf numFmtId="0" fontId="0" fillId="5" borderId="0" xfId="0" applyFont="1" applyFill="1" applyBorder="1"/>
    <xf numFmtId="0" fontId="12" fillId="5" borderId="0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7" fillId="7" borderId="16" xfId="0" applyFont="1" applyFill="1" applyBorder="1" applyAlignment="1">
      <alignment horizontal="left" vertical="center"/>
    </xf>
    <xf numFmtId="0" fontId="7" fillId="8" borderId="17" xfId="0" applyFont="1" applyFill="1" applyBorder="1" applyAlignment="1">
      <alignment horizontal="left"/>
    </xf>
    <xf numFmtId="0" fontId="7" fillId="9" borderId="18" xfId="0" applyFont="1" applyFill="1" applyBorder="1" applyAlignment="1">
      <alignment horizontal="left" vertical="center"/>
    </xf>
    <xf numFmtId="0" fontId="7" fillId="6" borderId="16" xfId="0" applyFont="1" applyFill="1" applyBorder="1" applyAlignment="1">
      <alignment horizontal="left" vertical="center"/>
    </xf>
    <xf numFmtId="0" fontId="7" fillId="9" borderId="16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5" fillId="0" borderId="18" xfId="0" applyFont="1" applyFill="1" applyBorder="1"/>
    <xf numFmtId="0" fontId="14" fillId="0" borderId="17" xfId="0" applyFont="1" applyFill="1" applyBorder="1"/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wrapText="1"/>
    </xf>
    <xf numFmtId="0" fontId="0" fillId="0" borderId="0" xfId="0" applyFill="1"/>
    <xf numFmtId="0" fontId="17" fillId="8" borderId="0" xfId="0" applyFont="1" applyFill="1" applyAlignment="1">
      <alignment horizontal="center" vertical="center"/>
    </xf>
    <xf numFmtId="0" fontId="18" fillId="8" borderId="0" xfId="0" applyNumberFormat="1" applyFont="1" applyFill="1" applyBorder="1" applyAlignment="1">
      <alignment horizontal="center"/>
    </xf>
    <xf numFmtId="0" fontId="18" fillId="8" borderId="0" xfId="0" applyFont="1" applyFill="1" applyBorder="1"/>
    <xf numFmtId="49" fontId="18" fillId="8" borderId="0" xfId="0" applyNumberFormat="1" applyFont="1" applyFill="1" applyBorder="1"/>
    <xf numFmtId="49" fontId="18" fillId="8" borderId="0" xfId="0" applyNumberFormat="1" applyFont="1" applyFill="1" applyBorder="1" applyAlignment="1">
      <alignment horizontal="center"/>
    </xf>
    <xf numFmtId="49" fontId="18" fillId="8" borderId="0" xfId="0" applyNumberFormat="1" applyFont="1" applyFill="1" applyAlignment="1">
      <alignment horizontal="center"/>
    </xf>
    <xf numFmtId="0" fontId="18" fillId="8" borderId="0" xfId="0" applyNumberFormat="1" applyFont="1" applyFill="1"/>
    <xf numFmtId="0" fontId="18" fillId="8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/>
    </xf>
    <xf numFmtId="0" fontId="18" fillId="8" borderId="0" xfId="0" applyFont="1" applyFill="1"/>
    <xf numFmtId="0" fontId="17" fillId="8" borderId="0" xfId="0" applyNumberFormat="1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49" fontId="17" fillId="8" borderId="0" xfId="0" applyNumberFormat="1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left" vertical="center" wrapText="1"/>
    </xf>
    <xf numFmtId="0" fontId="18" fillId="8" borderId="0" xfId="0" applyFont="1" applyFill="1" applyBorder="1" applyAlignment="1">
      <alignment horizontal="center"/>
    </xf>
    <xf numFmtId="0" fontId="18" fillId="8" borderId="0" xfId="0" applyFont="1" applyFill="1" applyBorder="1" applyAlignment="1">
      <alignment vertical="center"/>
    </xf>
    <xf numFmtId="49" fontId="18" fillId="8" borderId="0" xfId="0" applyNumberFormat="1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left" vertical="center"/>
    </xf>
    <xf numFmtId="49" fontId="18" fillId="8" borderId="0" xfId="0" applyNumberFormat="1" applyFont="1" applyFill="1" applyBorder="1" applyAlignment="1">
      <alignment horizontal="center" vertical="center" wrapText="1"/>
    </xf>
    <xf numFmtId="0" fontId="19" fillId="8" borderId="0" xfId="0" applyFont="1" applyFill="1" applyBorder="1" applyAlignment="1">
      <alignment horizontal="left" vertical="center"/>
    </xf>
    <xf numFmtId="0" fontId="18" fillId="8" borderId="0" xfId="0" applyFont="1" applyFill="1" applyBorder="1" applyAlignment="1">
      <alignment horizontal="left"/>
    </xf>
    <xf numFmtId="0" fontId="18" fillId="8" borderId="0" xfId="0" applyFont="1" applyFill="1" applyBorder="1" applyAlignment="1">
      <alignment vertical="center" wrapText="1"/>
    </xf>
    <xf numFmtId="0" fontId="17" fillId="8" borderId="0" xfId="0" applyFont="1" applyFill="1" applyBorder="1" applyAlignment="1">
      <alignment horizontal="center" vertical="center" wrapText="1"/>
    </xf>
    <xf numFmtId="1" fontId="18" fillId="8" borderId="0" xfId="0" applyNumberFormat="1" applyFont="1" applyFill="1" applyBorder="1"/>
    <xf numFmtId="0" fontId="18" fillId="8" borderId="0" xfId="0" applyNumberFormat="1" applyFont="1" applyFill="1" applyBorder="1"/>
    <xf numFmtId="0" fontId="18" fillId="8" borderId="0" xfId="0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/>
    </xf>
    <xf numFmtId="0" fontId="18" fillId="8" borderId="0" xfId="0" applyFont="1" applyFill="1" applyBorder="1" applyAlignment="1">
      <alignment horizontal="center" vertical="center" wrapText="1"/>
    </xf>
    <xf numFmtId="0" fontId="18" fillId="8" borderId="0" xfId="0" applyFont="1" applyFill="1" applyBorder="1" applyAlignment="1">
      <alignment horizontal="center" vertical="top"/>
    </xf>
    <xf numFmtId="3" fontId="20" fillId="8" borderId="0" xfId="0" applyNumberFormat="1" applyFont="1" applyFill="1" applyBorder="1" applyAlignment="1"/>
    <xf numFmtId="0" fontId="19" fillId="8" borderId="0" xfId="0" applyFont="1" applyFill="1" applyBorder="1" applyAlignment="1">
      <alignment horizontal="left"/>
    </xf>
    <xf numFmtId="49" fontId="19" fillId="8" borderId="0" xfId="0" applyNumberFormat="1" applyFont="1" applyFill="1" applyBorder="1" applyAlignment="1">
      <alignment horizontal="center" vertical="center" wrapText="1"/>
    </xf>
    <xf numFmtId="0" fontId="19" fillId="8" borderId="0" xfId="0" applyFont="1" applyFill="1" applyBorder="1"/>
    <xf numFmtId="49" fontId="18" fillId="8" borderId="0" xfId="0" applyNumberFormat="1" applyFont="1" applyFill="1" applyBorder="1" applyAlignment="1">
      <alignment horizontal="center" wrapText="1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dxfs count="2">
    <dxf>
      <font>
        <color rgb="FFFFFFFF"/>
      </font>
      <fill>
        <patternFill patternType="solid">
          <fgColor rgb="FFCC4125"/>
          <bgColor rgb="FFCC412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17780</xdr:colOff>
      <xdr:row>0</xdr:row>
      <xdr:rowOff>187325</xdr:rowOff>
    </xdr:from>
    <xdr:to>
      <xdr:col>2</xdr:col>
      <xdr:colOff>163830</xdr:colOff>
      <xdr:row>4</xdr:row>
      <xdr:rowOff>30480</xdr:rowOff>
    </xdr:to>
    <xdr:pic>
      <xdr:nvPicPr>
        <xdr:cNvPr id="2" name="Picture 1" descr="logo_babel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365760" y="187325"/>
          <a:ext cx="701040" cy="671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319405</xdr:colOff>
      <xdr:row>7</xdr:row>
      <xdr:rowOff>17780</xdr:rowOff>
    </xdr:from>
    <xdr:to>
      <xdr:col>5</xdr:col>
      <xdr:colOff>1080770</xdr:colOff>
      <xdr:row>7</xdr:row>
      <xdr:rowOff>17780</xdr:rowOff>
    </xdr:to>
    <xdr:cxnSp>
      <xdr:nvCxnSpPr>
        <xdr:cNvPr id="3" name="Konektor Lurus 2"/>
        <xdr:cNvCxnSpPr/>
      </xdr:nvCxnSpPr>
      <xdr:spPr>
        <a:xfrm>
          <a:off x="319405" y="1465580"/>
          <a:ext cx="657352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274320</xdr:colOff>
      <xdr:row>0</xdr:row>
      <xdr:rowOff>178435</xdr:rowOff>
    </xdr:from>
    <xdr:to>
      <xdr:col>5</xdr:col>
      <xdr:colOff>1052830</xdr:colOff>
      <xdr:row>4</xdr:row>
      <xdr:rowOff>59690</xdr:rowOff>
    </xdr:to>
    <xdr:pic>
      <xdr:nvPicPr>
        <xdr:cNvPr id="4" name="Picture 3" descr="LOGO SMANSA WARNA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86475" y="178435"/>
          <a:ext cx="778510" cy="709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47"/>
  <sheetViews>
    <sheetView zoomScale="60" zoomScaleNormal="60" workbookViewId="0">
      <selection activeCell="K22" sqref="K22"/>
    </sheetView>
  </sheetViews>
  <sheetFormatPr defaultColWidth="9" defaultRowHeight="15"/>
  <cols>
    <col min="1" max="1" width="6.425" style="79" customWidth="1"/>
    <col min="2" max="2" width="29.425" style="80" customWidth="1"/>
    <col min="3" max="3" width="10.425" style="80" customWidth="1"/>
    <col min="4" max="5" width="4" style="80" customWidth="1"/>
    <col min="6" max="7" width="5.28333333333333" style="81" customWidth="1"/>
    <col min="8" max="8" width="7" style="82" customWidth="1"/>
    <col min="9" max="9" width="5.425" style="82" customWidth="1"/>
    <col min="10" max="11" width="6" style="83" customWidth="1"/>
    <col min="12" max="13" width="7.85833333333333" style="84" customWidth="1"/>
    <col min="14" max="15" width="6.28333333333333" style="84" customWidth="1"/>
    <col min="16" max="16" width="8.56666666666667" style="84" customWidth="1"/>
    <col min="17" max="17" width="7" style="84" customWidth="1"/>
    <col min="18" max="18" width="5.56666666666667" style="79" customWidth="1"/>
    <col min="19" max="19" width="7.14166666666667" style="79" customWidth="1"/>
    <col min="20" max="21" width="6.28333333333333" style="85" customWidth="1"/>
    <col min="22" max="22" width="6.14166666666667" style="83" customWidth="1"/>
    <col min="23" max="23" width="8" style="83" customWidth="1"/>
    <col min="24" max="24" width="12.7083333333333" style="83" customWidth="1"/>
    <col min="25" max="25" width="12.425" style="83" customWidth="1"/>
    <col min="26" max="26" width="10.5666666666667" style="86" customWidth="1"/>
    <col min="27" max="27" width="5.85833333333333" style="86" customWidth="1"/>
    <col min="28" max="29" width="7.14166666666667" style="87" customWidth="1"/>
    <col min="30" max="31" width="6.85833333333333" style="86" customWidth="1"/>
    <col min="32" max="32" width="9.425" style="86" customWidth="1"/>
    <col min="33" max="33" width="7.425" style="86" customWidth="1"/>
    <col min="34" max="34" width="17.425" style="87" customWidth="1"/>
    <col min="35" max="35" width="25.7083333333333" style="87" customWidth="1"/>
    <col min="36" max="36" width="11.2833333333333" style="87" customWidth="1"/>
    <col min="37" max="16384" width="9" style="87"/>
  </cols>
  <sheetData>
    <row r="1" spans="1:35">
      <c r="A1" s="79">
        <v>1</v>
      </c>
      <c r="B1" s="80">
        <v>2</v>
      </c>
      <c r="C1" s="80">
        <v>3</v>
      </c>
      <c r="D1" s="80">
        <v>4</v>
      </c>
      <c r="E1" s="80">
        <v>5</v>
      </c>
      <c r="F1" s="81" t="s">
        <v>0</v>
      </c>
      <c r="G1" s="81" t="s">
        <v>1</v>
      </c>
      <c r="H1" s="82" t="s">
        <v>2</v>
      </c>
      <c r="I1" s="82" t="s">
        <v>3</v>
      </c>
      <c r="J1" s="83" t="s">
        <v>4</v>
      </c>
      <c r="K1" s="83" t="s">
        <v>5</v>
      </c>
      <c r="L1" s="84">
        <v>12</v>
      </c>
      <c r="M1" s="84">
        <v>13</v>
      </c>
      <c r="N1" s="84">
        <v>14</v>
      </c>
      <c r="O1" s="84">
        <v>15</v>
      </c>
      <c r="P1" s="84">
        <v>16</v>
      </c>
      <c r="Q1" s="84">
        <v>17</v>
      </c>
      <c r="R1" s="79">
        <v>18</v>
      </c>
      <c r="S1" s="79">
        <v>19</v>
      </c>
      <c r="T1" s="85">
        <v>20</v>
      </c>
      <c r="U1" s="85">
        <v>21</v>
      </c>
      <c r="V1" s="83" t="s">
        <v>6</v>
      </c>
      <c r="W1" s="83" t="s">
        <v>7</v>
      </c>
      <c r="X1" s="83" t="s">
        <v>8</v>
      </c>
      <c r="Y1" s="83" t="s">
        <v>9</v>
      </c>
      <c r="Z1" s="86">
        <v>26</v>
      </c>
      <c r="AA1" s="86">
        <v>27</v>
      </c>
      <c r="AB1" s="87">
        <v>28</v>
      </c>
      <c r="AC1" s="87">
        <v>29</v>
      </c>
      <c r="AD1" s="86">
        <v>30</v>
      </c>
      <c r="AE1" s="86">
        <v>31</v>
      </c>
      <c r="AF1" s="86">
        <v>32</v>
      </c>
      <c r="AG1" s="86">
        <v>33</v>
      </c>
      <c r="AH1" s="87">
        <v>34</v>
      </c>
      <c r="AI1" s="87">
        <v>35</v>
      </c>
    </row>
    <row r="2" s="78" customFormat="1" ht="52.5" customHeight="1" spans="1:38">
      <c r="A2" s="88" t="s">
        <v>10</v>
      </c>
      <c r="B2" s="89" t="s">
        <v>11</v>
      </c>
      <c r="C2" s="89" t="s">
        <v>12</v>
      </c>
      <c r="D2" s="89" t="s">
        <v>13</v>
      </c>
      <c r="E2" s="89"/>
      <c r="F2" s="89" t="s">
        <v>14</v>
      </c>
      <c r="G2" s="89"/>
      <c r="H2" s="89" t="s">
        <v>15</v>
      </c>
      <c r="I2" s="89"/>
      <c r="J2" s="100" t="s">
        <v>16</v>
      </c>
      <c r="K2" s="89"/>
      <c r="L2" s="100" t="s">
        <v>17</v>
      </c>
      <c r="M2" s="89"/>
      <c r="N2" s="100" t="s">
        <v>18</v>
      </c>
      <c r="O2" s="100"/>
      <c r="P2" s="93" t="s">
        <v>19</v>
      </c>
      <c r="Q2" s="93"/>
      <c r="R2" s="103" t="s">
        <v>20</v>
      </c>
      <c r="S2" s="103"/>
      <c r="T2" s="103" t="s">
        <v>21</v>
      </c>
      <c r="U2" s="103"/>
      <c r="V2" s="103" t="s">
        <v>22</v>
      </c>
      <c r="W2" s="103"/>
      <c r="X2" s="103" t="s">
        <v>23</v>
      </c>
      <c r="Y2" s="103"/>
      <c r="Z2" s="103" t="s">
        <v>24</v>
      </c>
      <c r="AA2" s="103"/>
      <c r="AB2" s="93" t="s">
        <v>25</v>
      </c>
      <c r="AC2" s="93"/>
      <c r="AD2" s="103" t="s">
        <v>26</v>
      </c>
      <c r="AE2" s="103"/>
      <c r="AF2" s="105" t="s">
        <v>27</v>
      </c>
      <c r="AG2" s="103"/>
      <c r="AH2" s="89"/>
      <c r="AI2" s="89"/>
      <c r="AJ2" s="89"/>
      <c r="AK2" s="89"/>
      <c r="AL2" s="89"/>
    </row>
    <row r="3" spans="1:38">
      <c r="A3" s="90" t="s">
        <v>28</v>
      </c>
      <c r="B3" s="91" t="s">
        <v>29</v>
      </c>
      <c r="C3" s="80" t="s">
        <v>30</v>
      </c>
      <c r="D3" s="80">
        <v>50</v>
      </c>
      <c r="E3" s="80">
        <v>75</v>
      </c>
      <c r="F3" s="92">
        <v>76</v>
      </c>
      <c r="G3" s="92">
        <v>78</v>
      </c>
      <c r="H3" s="92">
        <v>70</v>
      </c>
      <c r="I3" s="92">
        <v>70</v>
      </c>
      <c r="J3" s="101">
        <v>70.5</v>
      </c>
      <c r="K3" s="80">
        <v>72</v>
      </c>
      <c r="L3" s="80">
        <v>65</v>
      </c>
      <c r="M3" s="80">
        <v>70</v>
      </c>
      <c r="N3" s="80">
        <v>70</v>
      </c>
      <c r="O3" s="80">
        <v>70</v>
      </c>
      <c r="P3" s="92">
        <v>20</v>
      </c>
      <c r="Q3" s="92">
        <v>30</v>
      </c>
      <c r="R3" s="92">
        <v>74</v>
      </c>
      <c r="S3" s="92">
        <v>78</v>
      </c>
      <c r="T3" s="104">
        <v>60</v>
      </c>
      <c r="U3" s="92">
        <v>60</v>
      </c>
      <c r="V3" s="92">
        <v>75</v>
      </c>
      <c r="W3" s="92">
        <v>73</v>
      </c>
      <c r="X3" s="92">
        <v>40</v>
      </c>
      <c r="Y3" s="92" t="s">
        <v>31</v>
      </c>
      <c r="Z3" s="92">
        <v>60</v>
      </c>
      <c r="AA3" s="92">
        <v>73</v>
      </c>
      <c r="AB3" s="106">
        <v>70</v>
      </c>
      <c r="AC3" s="106">
        <v>75</v>
      </c>
      <c r="AD3" s="92">
        <v>40</v>
      </c>
      <c r="AE3" s="92">
        <v>40</v>
      </c>
      <c r="AF3" s="92">
        <v>74</v>
      </c>
      <c r="AG3" s="92">
        <v>80</v>
      </c>
      <c r="AH3" s="80" t="s">
        <v>32</v>
      </c>
      <c r="AI3" s="80" t="s">
        <v>33</v>
      </c>
      <c r="AJ3" s="107"/>
      <c r="AK3" s="80"/>
      <c r="AL3" s="80"/>
    </row>
    <row r="4" spans="1:38">
      <c r="A4" s="92">
        <f t="shared" ref="A4:A33" si="0">A3+1</f>
        <v>18293</v>
      </c>
      <c r="B4" s="91" t="s">
        <v>34</v>
      </c>
      <c r="C4" s="80" t="s">
        <v>30</v>
      </c>
      <c r="D4" s="80">
        <v>73</v>
      </c>
      <c r="E4" s="80">
        <v>75</v>
      </c>
      <c r="F4" s="92">
        <v>78</v>
      </c>
      <c r="G4" s="92">
        <v>78</v>
      </c>
      <c r="H4" s="92">
        <v>80</v>
      </c>
      <c r="I4" s="92">
        <v>82</v>
      </c>
      <c r="J4" s="101">
        <v>73</v>
      </c>
      <c r="K4" s="80">
        <v>74</v>
      </c>
      <c r="L4" s="80">
        <v>72</v>
      </c>
      <c r="M4" s="80">
        <v>74</v>
      </c>
      <c r="N4" s="80">
        <v>73</v>
      </c>
      <c r="O4" s="80">
        <v>74</v>
      </c>
      <c r="P4" s="92">
        <v>80</v>
      </c>
      <c r="Q4" s="92">
        <v>78</v>
      </c>
      <c r="R4" s="92">
        <v>78</v>
      </c>
      <c r="S4" s="92">
        <v>80</v>
      </c>
      <c r="T4" s="92">
        <v>83</v>
      </c>
      <c r="U4" s="92">
        <v>85</v>
      </c>
      <c r="V4" s="92">
        <v>79</v>
      </c>
      <c r="W4" s="92">
        <v>77</v>
      </c>
      <c r="X4" s="92">
        <v>20</v>
      </c>
      <c r="Y4" s="92">
        <v>78</v>
      </c>
      <c r="Z4" s="92">
        <v>72</v>
      </c>
      <c r="AA4" s="92">
        <v>70</v>
      </c>
      <c r="AB4" s="106">
        <v>77</v>
      </c>
      <c r="AC4" s="106">
        <v>75</v>
      </c>
      <c r="AD4" s="92">
        <v>70</v>
      </c>
      <c r="AE4" s="92">
        <v>75</v>
      </c>
      <c r="AF4" s="92">
        <v>75</v>
      </c>
      <c r="AG4" s="92">
        <v>90</v>
      </c>
      <c r="AH4" s="80" t="s">
        <v>32</v>
      </c>
      <c r="AI4" s="80" t="s">
        <v>33</v>
      </c>
      <c r="AJ4" s="107"/>
      <c r="AK4" s="80"/>
      <c r="AL4" s="80"/>
    </row>
    <row r="5" spans="1:38">
      <c r="A5" s="92">
        <f t="shared" si="0"/>
        <v>18294</v>
      </c>
      <c r="B5" s="91" t="s">
        <v>35</v>
      </c>
      <c r="C5" s="80" t="s">
        <v>30</v>
      </c>
      <c r="D5" s="80">
        <v>72</v>
      </c>
      <c r="E5" s="80">
        <v>75</v>
      </c>
      <c r="F5" s="92">
        <v>80</v>
      </c>
      <c r="G5" s="92">
        <v>81</v>
      </c>
      <c r="H5" s="92">
        <v>85</v>
      </c>
      <c r="I5" s="92">
        <v>82</v>
      </c>
      <c r="J5" s="101">
        <v>76</v>
      </c>
      <c r="K5" s="80">
        <v>78</v>
      </c>
      <c r="L5" s="80">
        <v>72</v>
      </c>
      <c r="M5" s="80">
        <v>75</v>
      </c>
      <c r="N5" s="101">
        <v>73.8</v>
      </c>
      <c r="O5" s="80">
        <v>75</v>
      </c>
      <c r="P5" s="92">
        <v>90</v>
      </c>
      <c r="Q5" s="92">
        <v>85</v>
      </c>
      <c r="R5" s="92">
        <v>76</v>
      </c>
      <c r="S5" s="92">
        <v>80</v>
      </c>
      <c r="T5" s="92">
        <v>87</v>
      </c>
      <c r="U5" s="92">
        <v>89</v>
      </c>
      <c r="V5" s="92">
        <v>80</v>
      </c>
      <c r="W5" s="92">
        <v>83</v>
      </c>
      <c r="X5" s="92">
        <v>70</v>
      </c>
      <c r="Y5" s="92">
        <v>77</v>
      </c>
      <c r="Z5" s="92">
        <v>72</v>
      </c>
      <c r="AA5" s="92">
        <v>74</v>
      </c>
      <c r="AB5" s="106">
        <v>80</v>
      </c>
      <c r="AC5" s="106">
        <v>77</v>
      </c>
      <c r="AD5" s="92">
        <v>70</v>
      </c>
      <c r="AE5" s="92">
        <v>75</v>
      </c>
      <c r="AF5" s="92">
        <v>75</v>
      </c>
      <c r="AG5" s="92">
        <v>86</v>
      </c>
      <c r="AH5" s="80" t="s">
        <v>32</v>
      </c>
      <c r="AI5" s="80" t="s">
        <v>33</v>
      </c>
      <c r="AJ5" s="107"/>
      <c r="AK5" s="80"/>
      <c r="AL5" s="80"/>
    </row>
    <row r="6" spans="1:38">
      <c r="A6" s="92">
        <f t="shared" si="0"/>
        <v>18295</v>
      </c>
      <c r="B6" s="91" t="s">
        <v>36</v>
      </c>
      <c r="C6" s="80" t="s">
        <v>30</v>
      </c>
      <c r="D6" s="80">
        <v>72</v>
      </c>
      <c r="E6" s="80">
        <v>75</v>
      </c>
      <c r="F6" s="92">
        <v>78</v>
      </c>
      <c r="G6" s="92">
        <v>78</v>
      </c>
      <c r="H6" s="92">
        <v>68</v>
      </c>
      <c r="I6" s="92">
        <v>70</v>
      </c>
      <c r="J6" s="101">
        <v>76</v>
      </c>
      <c r="K6" s="80">
        <v>77</v>
      </c>
      <c r="L6" s="80">
        <v>72</v>
      </c>
      <c r="M6" s="80">
        <v>73</v>
      </c>
      <c r="N6" s="101">
        <v>79.6</v>
      </c>
      <c r="O6" s="80">
        <v>80</v>
      </c>
      <c r="P6" s="92">
        <v>75</v>
      </c>
      <c r="Q6" s="92">
        <v>75</v>
      </c>
      <c r="R6" s="92">
        <v>78</v>
      </c>
      <c r="S6" s="92">
        <v>82</v>
      </c>
      <c r="T6" s="92">
        <v>84</v>
      </c>
      <c r="U6" s="92">
        <v>87</v>
      </c>
      <c r="V6" s="92">
        <v>80</v>
      </c>
      <c r="W6" s="92">
        <v>81</v>
      </c>
      <c r="X6" s="92">
        <v>60</v>
      </c>
      <c r="Y6" s="92">
        <v>78</v>
      </c>
      <c r="Z6" s="92">
        <v>72</v>
      </c>
      <c r="AA6" s="92">
        <v>70</v>
      </c>
      <c r="AB6" s="106">
        <v>70</v>
      </c>
      <c r="AC6" s="106">
        <v>70</v>
      </c>
      <c r="AD6" s="92">
        <v>75</v>
      </c>
      <c r="AE6" s="92">
        <v>77</v>
      </c>
      <c r="AF6" s="92">
        <v>74</v>
      </c>
      <c r="AG6" s="92">
        <v>80</v>
      </c>
      <c r="AH6" s="80" t="s">
        <v>32</v>
      </c>
      <c r="AI6" s="80" t="s">
        <v>33</v>
      </c>
      <c r="AJ6" s="107"/>
      <c r="AK6" s="80"/>
      <c r="AL6" s="80"/>
    </row>
    <row r="7" spans="1:38">
      <c r="A7" s="92">
        <f t="shared" si="0"/>
        <v>18296</v>
      </c>
      <c r="B7" s="91" t="s">
        <v>37</v>
      </c>
      <c r="C7" s="80" t="s">
        <v>30</v>
      </c>
      <c r="D7" s="80">
        <v>72</v>
      </c>
      <c r="E7" s="80">
        <v>75</v>
      </c>
      <c r="F7" s="92">
        <v>75</v>
      </c>
      <c r="G7" s="92">
        <v>75</v>
      </c>
      <c r="H7" s="92">
        <v>80</v>
      </c>
      <c r="I7" s="92">
        <v>80</v>
      </c>
      <c r="J7" s="101">
        <v>76</v>
      </c>
      <c r="K7" s="80">
        <v>75</v>
      </c>
      <c r="L7" s="80">
        <v>60</v>
      </c>
      <c r="M7" s="80">
        <v>70</v>
      </c>
      <c r="N7" s="101">
        <v>72</v>
      </c>
      <c r="O7" s="80">
        <v>72</v>
      </c>
      <c r="P7" s="92">
        <v>90</v>
      </c>
      <c r="Q7" s="92">
        <v>80</v>
      </c>
      <c r="R7" s="92">
        <v>74</v>
      </c>
      <c r="S7" s="92">
        <v>78</v>
      </c>
      <c r="T7" s="92">
        <v>89</v>
      </c>
      <c r="U7" s="92">
        <v>75</v>
      </c>
      <c r="V7" s="92">
        <v>83</v>
      </c>
      <c r="W7" s="92">
        <v>82</v>
      </c>
      <c r="X7" s="92">
        <v>60</v>
      </c>
      <c r="Y7" s="92">
        <v>80</v>
      </c>
      <c r="Z7" s="92">
        <v>60</v>
      </c>
      <c r="AA7" s="92">
        <v>76</v>
      </c>
      <c r="AB7" s="106">
        <v>75</v>
      </c>
      <c r="AC7" s="106">
        <v>75</v>
      </c>
      <c r="AD7" s="92">
        <v>75</v>
      </c>
      <c r="AE7" s="92">
        <v>77</v>
      </c>
      <c r="AF7" s="92">
        <v>83</v>
      </c>
      <c r="AG7" s="92">
        <v>85</v>
      </c>
      <c r="AH7" s="80" t="s">
        <v>32</v>
      </c>
      <c r="AI7" s="80" t="s">
        <v>33</v>
      </c>
      <c r="AJ7" s="107"/>
      <c r="AK7" s="80"/>
      <c r="AL7" s="80"/>
    </row>
    <row r="8" spans="1:38">
      <c r="A8" s="92">
        <f t="shared" si="0"/>
        <v>18297</v>
      </c>
      <c r="B8" s="91" t="s">
        <v>38</v>
      </c>
      <c r="C8" s="80" t="s">
        <v>30</v>
      </c>
      <c r="D8" s="80">
        <v>70</v>
      </c>
      <c r="E8" s="80">
        <v>75</v>
      </c>
      <c r="F8" s="92">
        <v>72</v>
      </c>
      <c r="G8" s="92">
        <v>69</v>
      </c>
      <c r="H8" s="92">
        <v>65</v>
      </c>
      <c r="I8" s="92">
        <v>70</v>
      </c>
      <c r="J8" s="101">
        <v>70</v>
      </c>
      <c r="K8" s="80">
        <v>70</v>
      </c>
      <c r="L8" s="80">
        <v>60</v>
      </c>
      <c r="M8" s="80">
        <v>70</v>
      </c>
      <c r="N8" s="101">
        <v>82</v>
      </c>
      <c r="O8" s="80">
        <v>83</v>
      </c>
      <c r="P8" s="92">
        <v>30</v>
      </c>
      <c r="Q8" s="92">
        <v>80</v>
      </c>
      <c r="R8" s="92">
        <v>80</v>
      </c>
      <c r="S8" s="92">
        <v>76</v>
      </c>
      <c r="T8" s="92">
        <v>79</v>
      </c>
      <c r="U8" s="92">
        <v>85</v>
      </c>
      <c r="V8" s="92">
        <v>60</v>
      </c>
      <c r="W8" s="92">
        <v>77</v>
      </c>
      <c r="X8" s="92">
        <v>20</v>
      </c>
      <c r="Y8" s="92">
        <v>0</v>
      </c>
      <c r="Z8" s="92">
        <v>60</v>
      </c>
      <c r="AA8" s="92">
        <v>70</v>
      </c>
      <c r="AB8" s="106">
        <v>70</v>
      </c>
      <c r="AC8" s="106">
        <v>70</v>
      </c>
      <c r="AD8" s="92">
        <v>65</v>
      </c>
      <c r="AE8" s="92">
        <v>70</v>
      </c>
      <c r="AF8" s="92">
        <v>80</v>
      </c>
      <c r="AG8" s="92" t="s">
        <v>31</v>
      </c>
      <c r="AH8" s="80" t="s">
        <v>32</v>
      </c>
      <c r="AI8" s="80" t="s">
        <v>33</v>
      </c>
      <c r="AJ8" s="107"/>
      <c r="AK8" s="80"/>
      <c r="AL8" s="80"/>
    </row>
    <row r="9" spans="1:38">
      <c r="A9" s="92">
        <f t="shared" si="0"/>
        <v>18298</v>
      </c>
      <c r="B9" s="91" t="s">
        <v>39</v>
      </c>
      <c r="C9" s="80" t="s">
        <v>30</v>
      </c>
      <c r="D9" s="80">
        <v>75</v>
      </c>
      <c r="E9" s="80">
        <v>80</v>
      </c>
      <c r="F9" s="92">
        <v>80</v>
      </c>
      <c r="G9" s="92">
        <v>80</v>
      </c>
      <c r="H9" s="92">
        <v>68</v>
      </c>
      <c r="I9" s="92">
        <v>70</v>
      </c>
      <c r="J9" s="101">
        <v>74</v>
      </c>
      <c r="K9" s="80">
        <v>75</v>
      </c>
      <c r="L9" s="80">
        <v>71</v>
      </c>
      <c r="M9" s="80">
        <v>73</v>
      </c>
      <c r="N9" s="101">
        <v>84</v>
      </c>
      <c r="O9" s="80">
        <v>84</v>
      </c>
      <c r="P9" s="92">
        <v>85</v>
      </c>
      <c r="Q9" s="92">
        <v>85</v>
      </c>
      <c r="R9" s="92">
        <v>74</v>
      </c>
      <c r="S9" s="92">
        <v>78</v>
      </c>
      <c r="T9" s="92">
        <v>86</v>
      </c>
      <c r="U9" s="92">
        <v>88</v>
      </c>
      <c r="V9" s="92">
        <v>78</v>
      </c>
      <c r="W9" s="92">
        <v>78</v>
      </c>
      <c r="X9" s="92">
        <v>50</v>
      </c>
      <c r="Y9" s="92">
        <v>78</v>
      </c>
      <c r="Z9" s="92">
        <v>72</v>
      </c>
      <c r="AA9" s="92">
        <v>76</v>
      </c>
      <c r="AB9" s="106">
        <v>80</v>
      </c>
      <c r="AC9" s="106">
        <v>77</v>
      </c>
      <c r="AD9" s="92">
        <v>70</v>
      </c>
      <c r="AE9" s="92">
        <v>75</v>
      </c>
      <c r="AF9" s="92">
        <v>80</v>
      </c>
      <c r="AG9" s="92">
        <v>90</v>
      </c>
      <c r="AH9" s="80" t="s">
        <v>32</v>
      </c>
      <c r="AI9" s="80" t="s">
        <v>33</v>
      </c>
      <c r="AJ9" s="107"/>
      <c r="AK9" s="80"/>
      <c r="AL9" s="80"/>
    </row>
    <row r="10" spans="1:38">
      <c r="A10" s="92">
        <f t="shared" si="0"/>
        <v>18299</v>
      </c>
      <c r="B10" s="91" t="s">
        <v>40</v>
      </c>
      <c r="C10" s="80" t="s">
        <v>30</v>
      </c>
      <c r="D10" s="80">
        <v>71</v>
      </c>
      <c r="E10" s="80">
        <v>75</v>
      </c>
      <c r="F10" s="92">
        <v>72</v>
      </c>
      <c r="G10" s="92">
        <v>69</v>
      </c>
      <c r="H10" s="92">
        <v>75</v>
      </c>
      <c r="I10" s="92">
        <v>70</v>
      </c>
      <c r="J10" s="101">
        <v>72.5</v>
      </c>
      <c r="K10" s="80">
        <v>73</v>
      </c>
      <c r="L10" s="80">
        <v>72</v>
      </c>
      <c r="M10" s="80">
        <v>73</v>
      </c>
      <c r="N10" s="101">
        <v>85.0666666666667</v>
      </c>
      <c r="O10" s="80">
        <v>85</v>
      </c>
      <c r="P10" s="92">
        <v>90</v>
      </c>
      <c r="Q10" s="92">
        <v>75</v>
      </c>
      <c r="R10" s="92">
        <v>78</v>
      </c>
      <c r="S10" s="92">
        <v>80</v>
      </c>
      <c r="T10" s="92">
        <v>86</v>
      </c>
      <c r="U10" s="92">
        <v>87</v>
      </c>
      <c r="V10" s="92">
        <v>80</v>
      </c>
      <c r="W10" s="92">
        <v>80</v>
      </c>
      <c r="X10" s="92">
        <v>30</v>
      </c>
      <c r="Y10" s="92">
        <v>70</v>
      </c>
      <c r="Z10" s="92">
        <v>72</v>
      </c>
      <c r="AA10" s="92">
        <v>70</v>
      </c>
      <c r="AB10" s="106">
        <v>75</v>
      </c>
      <c r="AC10" s="106">
        <v>77</v>
      </c>
      <c r="AD10" s="92">
        <v>70</v>
      </c>
      <c r="AE10" s="92">
        <v>75</v>
      </c>
      <c r="AF10" s="92">
        <v>74</v>
      </c>
      <c r="AG10" s="92">
        <v>75</v>
      </c>
      <c r="AH10" s="80" t="s">
        <v>32</v>
      </c>
      <c r="AI10" s="80" t="s">
        <v>33</v>
      </c>
      <c r="AJ10" s="107"/>
      <c r="AK10" s="80"/>
      <c r="AL10" s="80"/>
    </row>
    <row r="11" spans="1:38">
      <c r="A11" s="92">
        <f t="shared" si="0"/>
        <v>18300</v>
      </c>
      <c r="B11" s="91" t="s">
        <v>41</v>
      </c>
      <c r="C11" s="80" t="s">
        <v>30</v>
      </c>
      <c r="D11" s="80">
        <v>67</v>
      </c>
      <c r="E11" s="80">
        <v>75</v>
      </c>
      <c r="F11" s="92">
        <v>60</v>
      </c>
      <c r="G11" s="92">
        <v>60</v>
      </c>
      <c r="H11" s="92">
        <v>70</v>
      </c>
      <c r="I11" s="92">
        <v>70</v>
      </c>
      <c r="J11" s="101">
        <v>70.5</v>
      </c>
      <c r="K11" s="80">
        <v>72</v>
      </c>
      <c r="L11" s="80">
        <v>60</v>
      </c>
      <c r="M11" s="80">
        <v>70</v>
      </c>
      <c r="N11" s="101">
        <v>74</v>
      </c>
      <c r="O11" s="80">
        <v>74</v>
      </c>
      <c r="P11" s="92">
        <v>80</v>
      </c>
      <c r="Q11" s="92">
        <v>30</v>
      </c>
      <c r="R11" s="92">
        <v>78</v>
      </c>
      <c r="S11" s="92">
        <v>86</v>
      </c>
      <c r="T11" s="92">
        <v>84</v>
      </c>
      <c r="U11" s="92">
        <v>86</v>
      </c>
      <c r="V11" s="92">
        <v>79</v>
      </c>
      <c r="W11" s="92">
        <v>77</v>
      </c>
      <c r="X11" s="92">
        <v>50</v>
      </c>
      <c r="Y11" s="92" t="s">
        <v>31</v>
      </c>
      <c r="Z11" s="92">
        <v>60</v>
      </c>
      <c r="AA11" s="92">
        <v>74</v>
      </c>
      <c r="AB11" s="106">
        <v>75</v>
      </c>
      <c r="AC11" s="106">
        <v>77</v>
      </c>
      <c r="AD11" s="92">
        <v>40</v>
      </c>
      <c r="AE11" s="92">
        <v>40</v>
      </c>
      <c r="AF11" s="92">
        <v>74</v>
      </c>
      <c r="AG11" s="92">
        <v>86</v>
      </c>
      <c r="AH11" s="80" t="s">
        <v>32</v>
      </c>
      <c r="AI11" s="80" t="s">
        <v>33</v>
      </c>
      <c r="AJ11" s="107"/>
      <c r="AK11" s="80"/>
      <c r="AL11" s="80"/>
    </row>
    <row r="12" spans="1:38">
      <c r="A12" s="92">
        <f t="shared" si="0"/>
        <v>18301</v>
      </c>
      <c r="B12" s="91" t="s">
        <v>42</v>
      </c>
      <c r="C12" s="80" t="s">
        <v>30</v>
      </c>
      <c r="D12" s="80">
        <v>73</v>
      </c>
      <c r="E12" s="80">
        <v>76</v>
      </c>
      <c r="F12" s="92">
        <v>71</v>
      </c>
      <c r="G12" s="92">
        <v>71</v>
      </c>
      <c r="H12" s="92">
        <v>80</v>
      </c>
      <c r="I12" s="92">
        <v>85</v>
      </c>
      <c r="J12" s="101">
        <v>76</v>
      </c>
      <c r="K12" s="80">
        <v>77</v>
      </c>
      <c r="L12" s="80">
        <v>70</v>
      </c>
      <c r="M12" s="80">
        <v>72</v>
      </c>
      <c r="N12" s="101">
        <v>84</v>
      </c>
      <c r="O12" s="80">
        <v>84</v>
      </c>
      <c r="P12" s="92">
        <v>85</v>
      </c>
      <c r="Q12" s="92">
        <v>78</v>
      </c>
      <c r="R12" s="92">
        <v>80</v>
      </c>
      <c r="S12" s="92">
        <v>82</v>
      </c>
      <c r="T12" s="92">
        <v>87</v>
      </c>
      <c r="U12" s="92">
        <v>88</v>
      </c>
      <c r="V12" s="92">
        <v>84</v>
      </c>
      <c r="W12" s="92">
        <v>85</v>
      </c>
      <c r="X12" s="92">
        <v>30</v>
      </c>
      <c r="Y12" s="92">
        <v>82</v>
      </c>
      <c r="Z12" s="92">
        <v>72</v>
      </c>
      <c r="AA12" s="92">
        <v>70</v>
      </c>
      <c r="AB12" s="106">
        <v>75</v>
      </c>
      <c r="AC12" s="106">
        <v>75</v>
      </c>
      <c r="AD12" s="92">
        <v>70</v>
      </c>
      <c r="AE12" s="92">
        <v>75</v>
      </c>
      <c r="AF12" s="92">
        <v>74</v>
      </c>
      <c r="AG12" s="92">
        <v>83</v>
      </c>
      <c r="AH12" s="80" t="s">
        <v>32</v>
      </c>
      <c r="AI12" s="80" t="s">
        <v>33</v>
      </c>
      <c r="AJ12" s="107"/>
      <c r="AK12" s="80"/>
      <c r="AL12" s="80"/>
    </row>
    <row r="13" spans="1:38">
      <c r="A13" s="92">
        <f t="shared" si="0"/>
        <v>18302</v>
      </c>
      <c r="B13" s="91" t="s">
        <v>43</v>
      </c>
      <c r="C13" s="80" t="s">
        <v>30</v>
      </c>
      <c r="D13" s="80">
        <v>72</v>
      </c>
      <c r="E13" s="80">
        <v>75</v>
      </c>
      <c r="F13" s="92">
        <v>71</v>
      </c>
      <c r="G13" s="92">
        <v>71</v>
      </c>
      <c r="H13" s="92">
        <v>80</v>
      </c>
      <c r="I13" s="92">
        <v>78</v>
      </c>
      <c r="J13" s="101">
        <v>76</v>
      </c>
      <c r="K13" s="80">
        <v>77</v>
      </c>
      <c r="L13" s="80">
        <v>75</v>
      </c>
      <c r="M13" s="80">
        <v>78</v>
      </c>
      <c r="N13" s="101">
        <v>78.4666666666667</v>
      </c>
      <c r="O13" s="80">
        <v>78</v>
      </c>
      <c r="P13" s="92">
        <v>90</v>
      </c>
      <c r="Q13" s="92">
        <v>78</v>
      </c>
      <c r="R13" s="92">
        <v>74</v>
      </c>
      <c r="S13" s="92">
        <v>76</v>
      </c>
      <c r="T13" s="92">
        <v>87</v>
      </c>
      <c r="U13" s="92">
        <v>88</v>
      </c>
      <c r="V13" s="92">
        <v>77</v>
      </c>
      <c r="W13" s="92">
        <v>80</v>
      </c>
      <c r="X13" s="92">
        <v>30</v>
      </c>
      <c r="Y13" s="92">
        <v>78</v>
      </c>
      <c r="Z13" s="92">
        <v>72</v>
      </c>
      <c r="AA13" s="92">
        <v>75</v>
      </c>
      <c r="AB13" s="106">
        <v>77</v>
      </c>
      <c r="AC13" s="106">
        <v>75</v>
      </c>
      <c r="AD13" s="92">
        <v>70</v>
      </c>
      <c r="AE13" s="92">
        <v>75</v>
      </c>
      <c r="AF13" s="92">
        <v>74</v>
      </c>
      <c r="AG13" s="92">
        <v>80</v>
      </c>
      <c r="AH13" s="80" t="s">
        <v>32</v>
      </c>
      <c r="AI13" s="80" t="s">
        <v>33</v>
      </c>
      <c r="AJ13" s="107"/>
      <c r="AK13" s="80"/>
      <c r="AL13" s="80"/>
    </row>
    <row r="14" spans="1:38">
      <c r="A14" s="92">
        <f t="shared" si="0"/>
        <v>18303</v>
      </c>
      <c r="B14" s="91" t="s">
        <v>44</v>
      </c>
      <c r="C14" s="80" t="s">
        <v>30</v>
      </c>
      <c r="D14" s="80">
        <v>71</v>
      </c>
      <c r="E14" s="80">
        <v>75</v>
      </c>
      <c r="F14" s="92">
        <v>80</v>
      </c>
      <c r="G14" s="92">
        <v>80</v>
      </c>
      <c r="H14" s="92">
        <v>68</v>
      </c>
      <c r="I14" s="92">
        <v>70</v>
      </c>
      <c r="J14" s="101">
        <v>71</v>
      </c>
      <c r="K14" s="80">
        <v>71</v>
      </c>
      <c r="L14" s="80">
        <v>60</v>
      </c>
      <c r="M14" s="80">
        <v>70</v>
      </c>
      <c r="N14" s="101">
        <v>74.6666666666667</v>
      </c>
      <c r="O14" s="80">
        <v>77</v>
      </c>
      <c r="P14" s="92">
        <v>30</v>
      </c>
      <c r="Q14" s="92">
        <v>75</v>
      </c>
      <c r="R14" s="92">
        <v>72</v>
      </c>
      <c r="S14" s="92">
        <v>76</v>
      </c>
      <c r="T14" s="92">
        <v>80</v>
      </c>
      <c r="U14" s="92">
        <v>86</v>
      </c>
      <c r="V14" s="92">
        <v>78</v>
      </c>
      <c r="W14" s="92">
        <v>79</v>
      </c>
      <c r="X14" s="92">
        <v>60</v>
      </c>
      <c r="Y14" s="92">
        <v>0</v>
      </c>
      <c r="Z14" s="92">
        <v>72</v>
      </c>
      <c r="AA14" s="92">
        <v>70</v>
      </c>
      <c r="AB14" s="106">
        <v>70</v>
      </c>
      <c r="AC14" s="106">
        <v>75</v>
      </c>
      <c r="AD14" s="92">
        <v>50</v>
      </c>
      <c r="AE14" s="92">
        <v>72</v>
      </c>
      <c r="AF14" s="92">
        <v>30</v>
      </c>
      <c r="AG14" s="92" t="s">
        <v>31</v>
      </c>
      <c r="AH14" s="80" t="s">
        <v>32</v>
      </c>
      <c r="AI14" s="80" t="s">
        <v>33</v>
      </c>
      <c r="AJ14" s="107"/>
      <c r="AK14" s="80"/>
      <c r="AL14" s="80"/>
    </row>
    <row r="15" spans="1:38">
      <c r="A15" s="92">
        <f t="shared" si="0"/>
        <v>18304</v>
      </c>
      <c r="B15" s="91" t="s">
        <v>45</v>
      </c>
      <c r="C15" s="80" t="s">
        <v>30</v>
      </c>
      <c r="D15" s="80">
        <v>72</v>
      </c>
      <c r="E15" s="80">
        <v>75</v>
      </c>
      <c r="F15" s="92">
        <v>80</v>
      </c>
      <c r="G15" s="92">
        <v>80</v>
      </c>
      <c r="H15" s="92">
        <v>85</v>
      </c>
      <c r="I15" s="92">
        <v>80</v>
      </c>
      <c r="J15" s="101">
        <v>71.5</v>
      </c>
      <c r="K15" s="80">
        <v>73</v>
      </c>
      <c r="L15" s="80">
        <v>72</v>
      </c>
      <c r="M15" s="80">
        <v>73</v>
      </c>
      <c r="N15" s="101">
        <v>81.6</v>
      </c>
      <c r="O15" s="80">
        <v>82</v>
      </c>
      <c r="P15" s="92">
        <v>80</v>
      </c>
      <c r="Q15" s="92">
        <v>80</v>
      </c>
      <c r="R15" s="92">
        <v>80</v>
      </c>
      <c r="S15" s="92">
        <v>80</v>
      </c>
      <c r="T15" s="92">
        <v>86</v>
      </c>
      <c r="U15" s="92">
        <v>88</v>
      </c>
      <c r="V15" s="92">
        <v>79</v>
      </c>
      <c r="W15" s="92">
        <v>83</v>
      </c>
      <c r="X15" s="92">
        <v>40</v>
      </c>
      <c r="Y15" s="92">
        <v>82</v>
      </c>
      <c r="Z15" s="92">
        <v>72</v>
      </c>
      <c r="AA15" s="92">
        <v>75</v>
      </c>
      <c r="AB15" s="106">
        <v>70</v>
      </c>
      <c r="AC15" s="106">
        <v>75</v>
      </c>
      <c r="AD15" s="92">
        <v>65</v>
      </c>
      <c r="AE15" s="92">
        <v>74</v>
      </c>
      <c r="AF15" s="92">
        <v>75</v>
      </c>
      <c r="AG15" s="92">
        <v>80</v>
      </c>
      <c r="AH15" s="80" t="s">
        <v>32</v>
      </c>
      <c r="AI15" s="80" t="s">
        <v>33</v>
      </c>
      <c r="AJ15" s="107"/>
      <c r="AK15" s="80"/>
      <c r="AL15" s="80"/>
    </row>
    <row r="16" spans="1:38">
      <c r="A16" s="92">
        <f t="shared" si="0"/>
        <v>18305</v>
      </c>
      <c r="B16" s="91" t="s">
        <v>46</v>
      </c>
      <c r="C16" s="80" t="s">
        <v>30</v>
      </c>
      <c r="D16" s="80">
        <v>72</v>
      </c>
      <c r="E16" s="80">
        <v>75</v>
      </c>
      <c r="F16" s="92">
        <v>72</v>
      </c>
      <c r="G16" s="92">
        <v>72</v>
      </c>
      <c r="H16" s="92">
        <v>50</v>
      </c>
      <c r="I16" s="92">
        <v>65</v>
      </c>
      <c r="J16" s="101">
        <v>72</v>
      </c>
      <c r="K16" s="80">
        <v>72</v>
      </c>
      <c r="L16" s="80">
        <v>71</v>
      </c>
      <c r="M16" s="80">
        <v>72</v>
      </c>
      <c r="N16" s="101">
        <v>76.4666666666667</v>
      </c>
      <c r="O16" s="80">
        <v>77</v>
      </c>
      <c r="P16" s="92">
        <v>30</v>
      </c>
      <c r="Q16" s="92">
        <v>75</v>
      </c>
      <c r="R16" s="92">
        <v>74</v>
      </c>
      <c r="S16" s="92">
        <v>78</v>
      </c>
      <c r="T16" s="92">
        <v>84</v>
      </c>
      <c r="U16" s="92">
        <v>85</v>
      </c>
      <c r="V16" s="92">
        <v>77</v>
      </c>
      <c r="W16" s="92">
        <v>79</v>
      </c>
      <c r="X16" s="92">
        <v>20</v>
      </c>
      <c r="Y16" s="92" t="s">
        <v>31</v>
      </c>
      <c r="Z16" s="92">
        <v>72</v>
      </c>
      <c r="AA16" s="92">
        <v>70</v>
      </c>
      <c r="AB16" s="106">
        <v>70</v>
      </c>
      <c r="AC16" s="106">
        <v>75</v>
      </c>
      <c r="AD16" s="92">
        <v>65</v>
      </c>
      <c r="AE16" s="92">
        <v>74</v>
      </c>
      <c r="AF16" s="92">
        <v>75</v>
      </c>
      <c r="AG16" s="92">
        <v>82</v>
      </c>
      <c r="AH16" s="80" t="s">
        <v>32</v>
      </c>
      <c r="AI16" s="80" t="s">
        <v>33</v>
      </c>
      <c r="AJ16" s="107"/>
      <c r="AK16" s="80"/>
      <c r="AL16" s="80"/>
    </row>
    <row r="17" spans="1:38">
      <c r="A17" s="92">
        <f t="shared" si="0"/>
        <v>18306</v>
      </c>
      <c r="B17" s="91" t="s">
        <v>47</v>
      </c>
      <c r="C17" s="80" t="s">
        <v>30</v>
      </c>
      <c r="D17" s="80">
        <v>70</v>
      </c>
      <c r="E17" s="80">
        <v>75</v>
      </c>
      <c r="F17" s="92">
        <v>80</v>
      </c>
      <c r="G17" s="92">
        <v>80</v>
      </c>
      <c r="H17" s="92">
        <v>60</v>
      </c>
      <c r="I17" s="92">
        <v>65</v>
      </c>
      <c r="J17" s="101">
        <v>70.5</v>
      </c>
      <c r="K17" s="80">
        <v>71</v>
      </c>
      <c r="L17" s="80">
        <v>73</v>
      </c>
      <c r="M17" s="80">
        <v>73</v>
      </c>
      <c r="N17" s="80">
        <v>74</v>
      </c>
      <c r="O17" s="80">
        <v>76</v>
      </c>
      <c r="P17" s="92">
        <v>30</v>
      </c>
      <c r="Q17" s="92">
        <v>80</v>
      </c>
      <c r="R17" s="92">
        <v>72</v>
      </c>
      <c r="S17" s="92">
        <v>76</v>
      </c>
      <c r="T17" s="92">
        <v>87</v>
      </c>
      <c r="U17" s="92">
        <v>86</v>
      </c>
      <c r="V17" s="92">
        <v>77</v>
      </c>
      <c r="W17" s="92">
        <v>78</v>
      </c>
      <c r="X17" s="92">
        <v>30</v>
      </c>
      <c r="Y17" s="92">
        <v>78</v>
      </c>
      <c r="Z17" s="92">
        <v>72</v>
      </c>
      <c r="AA17" s="92">
        <v>70</v>
      </c>
      <c r="AB17" s="106">
        <v>75</v>
      </c>
      <c r="AC17" s="106">
        <v>77</v>
      </c>
      <c r="AD17" s="92">
        <v>40</v>
      </c>
      <c r="AE17" s="92">
        <v>40</v>
      </c>
      <c r="AF17" s="92">
        <v>73</v>
      </c>
      <c r="AG17" s="92">
        <v>75</v>
      </c>
      <c r="AH17" s="80" t="s">
        <v>32</v>
      </c>
      <c r="AI17" s="80" t="s">
        <v>33</v>
      </c>
      <c r="AJ17" s="107"/>
      <c r="AK17" s="80"/>
      <c r="AL17" s="80"/>
    </row>
    <row r="18" spans="1:38">
      <c r="A18" s="92">
        <f t="shared" si="0"/>
        <v>18307</v>
      </c>
      <c r="B18" s="91" t="s">
        <v>48</v>
      </c>
      <c r="C18" s="80" t="s">
        <v>30</v>
      </c>
      <c r="D18" s="80">
        <v>70</v>
      </c>
      <c r="E18" s="80">
        <v>75</v>
      </c>
      <c r="F18" s="92">
        <v>75</v>
      </c>
      <c r="G18" s="92">
        <v>72</v>
      </c>
      <c r="H18" s="92">
        <v>70</v>
      </c>
      <c r="I18" s="92">
        <v>70</v>
      </c>
      <c r="J18" s="101">
        <v>75</v>
      </c>
      <c r="K18" s="80">
        <v>76</v>
      </c>
      <c r="L18" s="80">
        <v>60</v>
      </c>
      <c r="M18" s="80">
        <v>70</v>
      </c>
      <c r="N18" s="101">
        <v>74.4</v>
      </c>
      <c r="O18" s="80">
        <v>76</v>
      </c>
      <c r="P18" s="92">
        <v>90</v>
      </c>
      <c r="Q18" s="92">
        <v>75</v>
      </c>
      <c r="R18" s="92">
        <v>80</v>
      </c>
      <c r="S18" s="92">
        <v>78</v>
      </c>
      <c r="T18" s="92">
        <v>86</v>
      </c>
      <c r="U18" s="92">
        <v>87</v>
      </c>
      <c r="V18" s="92">
        <v>77</v>
      </c>
      <c r="W18" s="92">
        <v>79</v>
      </c>
      <c r="X18" s="92">
        <v>30</v>
      </c>
      <c r="Y18" s="92">
        <v>77</v>
      </c>
      <c r="Z18" s="92">
        <v>72</v>
      </c>
      <c r="AA18" s="92">
        <v>70</v>
      </c>
      <c r="AB18" s="106">
        <v>80</v>
      </c>
      <c r="AC18" s="106">
        <v>80</v>
      </c>
      <c r="AD18" s="92">
        <v>70</v>
      </c>
      <c r="AE18" s="92">
        <v>75</v>
      </c>
      <c r="AF18" s="92">
        <v>80</v>
      </c>
      <c r="AG18" s="92">
        <v>86</v>
      </c>
      <c r="AH18" s="80" t="s">
        <v>32</v>
      </c>
      <c r="AI18" s="80" t="s">
        <v>33</v>
      </c>
      <c r="AJ18" s="107"/>
      <c r="AK18" s="80"/>
      <c r="AL18" s="80"/>
    </row>
    <row r="19" spans="1:38">
      <c r="A19" s="92">
        <f t="shared" si="0"/>
        <v>18308</v>
      </c>
      <c r="B19" s="91" t="s">
        <v>49</v>
      </c>
      <c r="C19" s="80" t="s">
        <v>30</v>
      </c>
      <c r="D19" s="80">
        <v>72</v>
      </c>
      <c r="E19" s="80">
        <v>75</v>
      </c>
      <c r="F19" s="92">
        <v>70</v>
      </c>
      <c r="G19" s="92">
        <v>69</v>
      </c>
      <c r="H19" s="92">
        <v>75</v>
      </c>
      <c r="I19" s="92">
        <v>70</v>
      </c>
      <c r="J19" s="101">
        <v>70</v>
      </c>
      <c r="K19" s="80">
        <v>70</v>
      </c>
      <c r="L19" s="80">
        <v>60</v>
      </c>
      <c r="M19" s="80">
        <v>70</v>
      </c>
      <c r="N19" s="101">
        <v>73.8</v>
      </c>
      <c r="O19" s="80">
        <v>76</v>
      </c>
      <c r="P19" s="92">
        <v>30</v>
      </c>
      <c r="Q19" s="92">
        <v>75</v>
      </c>
      <c r="R19" s="92">
        <v>80</v>
      </c>
      <c r="S19" s="92">
        <v>76</v>
      </c>
      <c r="T19" s="92">
        <v>85</v>
      </c>
      <c r="U19" s="92">
        <v>86</v>
      </c>
      <c r="V19" s="92">
        <v>76</v>
      </c>
      <c r="W19" s="92">
        <v>77</v>
      </c>
      <c r="X19" s="92">
        <v>30</v>
      </c>
      <c r="Y19" s="92">
        <v>68</v>
      </c>
      <c r="Z19" s="92">
        <v>72</v>
      </c>
      <c r="AA19" s="92">
        <v>70</v>
      </c>
      <c r="AB19" s="106">
        <v>70</v>
      </c>
      <c r="AC19" s="106">
        <v>75</v>
      </c>
      <c r="AD19" s="92">
        <v>65</v>
      </c>
      <c r="AE19" s="92">
        <v>74</v>
      </c>
      <c r="AF19" s="92">
        <v>40</v>
      </c>
      <c r="AG19" s="92" t="s">
        <v>31</v>
      </c>
      <c r="AH19" s="80" t="s">
        <v>32</v>
      </c>
      <c r="AI19" s="80" t="s">
        <v>33</v>
      </c>
      <c r="AJ19" s="107"/>
      <c r="AK19" s="80"/>
      <c r="AL19" s="80"/>
    </row>
    <row r="20" spans="1:38">
      <c r="A20" s="92">
        <f t="shared" si="0"/>
        <v>18309</v>
      </c>
      <c r="B20" s="91" t="s">
        <v>50</v>
      </c>
      <c r="C20" s="80" t="s">
        <v>30</v>
      </c>
      <c r="D20" s="80">
        <v>50</v>
      </c>
      <c r="E20" s="80">
        <v>75</v>
      </c>
      <c r="F20" s="92">
        <v>70</v>
      </c>
      <c r="G20" s="92">
        <v>69</v>
      </c>
      <c r="H20" s="92">
        <v>75</v>
      </c>
      <c r="I20" s="92">
        <v>75</v>
      </c>
      <c r="J20" s="101">
        <v>70</v>
      </c>
      <c r="K20" s="80">
        <v>70</v>
      </c>
      <c r="L20" s="80">
        <v>60</v>
      </c>
      <c r="M20" s="80">
        <v>69</v>
      </c>
      <c r="N20" s="101">
        <v>82</v>
      </c>
      <c r="O20" s="80">
        <v>83</v>
      </c>
      <c r="P20" s="92">
        <v>78</v>
      </c>
      <c r="Q20" s="92">
        <v>78</v>
      </c>
      <c r="R20" s="92">
        <v>80</v>
      </c>
      <c r="S20" s="92">
        <v>80</v>
      </c>
      <c r="T20" s="92">
        <v>87</v>
      </c>
      <c r="U20" s="92">
        <v>87</v>
      </c>
      <c r="V20" s="92">
        <v>75</v>
      </c>
      <c r="W20" s="92">
        <v>77</v>
      </c>
      <c r="X20" s="92">
        <v>60</v>
      </c>
      <c r="Y20" s="92" t="s">
        <v>31</v>
      </c>
      <c r="Z20" s="92">
        <v>72</v>
      </c>
      <c r="AA20" s="92">
        <v>73</v>
      </c>
      <c r="AB20" s="106">
        <v>75</v>
      </c>
      <c r="AC20" s="106">
        <v>77</v>
      </c>
      <c r="AD20" s="92">
        <v>40</v>
      </c>
      <c r="AE20" s="92">
        <v>40</v>
      </c>
      <c r="AF20" s="92">
        <v>80</v>
      </c>
      <c r="AG20" s="92">
        <v>86</v>
      </c>
      <c r="AH20" s="80" t="s">
        <v>32</v>
      </c>
      <c r="AI20" s="80" t="s">
        <v>33</v>
      </c>
      <c r="AJ20" s="107"/>
      <c r="AK20" s="80"/>
      <c r="AL20" s="80"/>
    </row>
    <row r="21" spans="1:38">
      <c r="A21" s="92">
        <f t="shared" si="0"/>
        <v>18310</v>
      </c>
      <c r="B21" s="91" t="s">
        <v>51</v>
      </c>
      <c r="C21" s="80" t="s">
        <v>30</v>
      </c>
      <c r="D21" s="80">
        <v>70</v>
      </c>
      <c r="E21" s="80">
        <v>75</v>
      </c>
      <c r="F21" s="92">
        <v>69</v>
      </c>
      <c r="G21" s="92">
        <v>69</v>
      </c>
      <c r="H21" s="92">
        <v>70</v>
      </c>
      <c r="I21" s="92">
        <v>70</v>
      </c>
      <c r="J21" s="101">
        <v>74.5</v>
      </c>
      <c r="K21" s="80">
        <v>76</v>
      </c>
      <c r="L21" s="80">
        <v>72</v>
      </c>
      <c r="M21" s="80">
        <v>70</v>
      </c>
      <c r="N21" s="101">
        <v>82</v>
      </c>
      <c r="O21" s="80">
        <v>83</v>
      </c>
      <c r="P21" s="92">
        <v>85</v>
      </c>
      <c r="Q21" s="92">
        <v>85</v>
      </c>
      <c r="R21" s="92">
        <v>80</v>
      </c>
      <c r="S21" s="92">
        <v>82</v>
      </c>
      <c r="T21" s="92">
        <v>87</v>
      </c>
      <c r="U21" s="92">
        <v>87</v>
      </c>
      <c r="V21" s="92">
        <v>75</v>
      </c>
      <c r="W21" s="92">
        <v>83</v>
      </c>
      <c r="X21" s="92">
        <v>20</v>
      </c>
      <c r="Y21" s="92">
        <v>80</v>
      </c>
      <c r="Z21" s="92">
        <v>60</v>
      </c>
      <c r="AA21" s="92">
        <v>78</v>
      </c>
      <c r="AB21" s="106">
        <v>75</v>
      </c>
      <c r="AC21" s="106">
        <v>77</v>
      </c>
      <c r="AD21" s="92">
        <v>65</v>
      </c>
      <c r="AE21" s="92">
        <v>74</v>
      </c>
      <c r="AF21" s="92">
        <v>80</v>
      </c>
      <c r="AG21" s="92">
        <v>85</v>
      </c>
      <c r="AH21" s="80" t="s">
        <v>32</v>
      </c>
      <c r="AI21" s="80" t="s">
        <v>33</v>
      </c>
      <c r="AJ21" s="107"/>
      <c r="AK21" s="80"/>
      <c r="AL21" s="80"/>
    </row>
    <row r="22" spans="1:38">
      <c r="A22" s="92">
        <f t="shared" si="0"/>
        <v>18311</v>
      </c>
      <c r="B22" s="91" t="s">
        <v>52</v>
      </c>
      <c r="C22" s="80" t="s">
        <v>30</v>
      </c>
      <c r="D22" s="80">
        <v>73</v>
      </c>
      <c r="E22" s="80">
        <v>75</v>
      </c>
      <c r="F22" s="92">
        <v>69</v>
      </c>
      <c r="G22" s="92">
        <v>69</v>
      </c>
      <c r="H22" s="92">
        <v>75</v>
      </c>
      <c r="I22" s="92">
        <v>75</v>
      </c>
      <c r="J22" s="101">
        <v>76</v>
      </c>
      <c r="K22" s="80">
        <v>77</v>
      </c>
      <c r="L22" s="80">
        <v>72</v>
      </c>
      <c r="M22" s="80">
        <v>74</v>
      </c>
      <c r="N22" s="101">
        <v>76.6666666666667</v>
      </c>
      <c r="O22" s="80">
        <v>79</v>
      </c>
      <c r="P22" s="92">
        <v>85</v>
      </c>
      <c r="Q22" s="92">
        <v>75</v>
      </c>
      <c r="R22" s="92">
        <v>78</v>
      </c>
      <c r="S22" s="92">
        <v>80</v>
      </c>
      <c r="T22" s="92">
        <v>88</v>
      </c>
      <c r="U22" s="92">
        <v>86</v>
      </c>
      <c r="V22" s="92">
        <v>83</v>
      </c>
      <c r="W22" s="92">
        <v>83</v>
      </c>
      <c r="X22" s="92">
        <v>20</v>
      </c>
      <c r="Y22" s="92">
        <v>80</v>
      </c>
      <c r="Z22" s="92">
        <v>60</v>
      </c>
      <c r="AA22" s="92">
        <v>70</v>
      </c>
      <c r="AB22" s="106">
        <v>77</v>
      </c>
      <c r="AC22" s="106">
        <v>80</v>
      </c>
      <c r="AD22" s="92">
        <v>75</v>
      </c>
      <c r="AE22" s="92">
        <v>77</v>
      </c>
      <c r="AF22" s="92">
        <v>74</v>
      </c>
      <c r="AG22" s="92">
        <v>82</v>
      </c>
      <c r="AH22" s="80" t="s">
        <v>32</v>
      </c>
      <c r="AI22" s="80" t="s">
        <v>33</v>
      </c>
      <c r="AJ22" s="107"/>
      <c r="AK22" s="80"/>
      <c r="AL22" s="80"/>
    </row>
    <row r="23" spans="1:38">
      <c r="A23" s="92">
        <f t="shared" si="0"/>
        <v>18312</v>
      </c>
      <c r="B23" s="91" t="s">
        <v>53</v>
      </c>
      <c r="C23" s="80" t="s">
        <v>30</v>
      </c>
      <c r="D23" s="80">
        <v>73</v>
      </c>
      <c r="E23" s="80">
        <v>75</v>
      </c>
      <c r="F23" s="92">
        <v>69</v>
      </c>
      <c r="G23" s="92">
        <v>70</v>
      </c>
      <c r="H23" s="92">
        <v>80</v>
      </c>
      <c r="I23" s="92">
        <v>80</v>
      </c>
      <c r="J23" s="101">
        <v>77</v>
      </c>
      <c r="K23" s="80">
        <v>78</v>
      </c>
      <c r="L23" s="80">
        <v>73</v>
      </c>
      <c r="M23" s="80">
        <v>76</v>
      </c>
      <c r="N23" s="80">
        <v>78</v>
      </c>
      <c r="O23" s="80">
        <v>79</v>
      </c>
      <c r="P23" s="92">
        <v>90</v>
      </c>
      <c r="Q23" s="92">
        <v>80</v>
      </c>
      <c r="R23" s="92">
        <v>82</v>
      </c>
      <c r="S23" s="92">
        <v>84</v>
      </c>
      <c r="T23" s="92">
        <v>87</v>
      </c>
      <c r="U23" s="92">
        <v>89</v>
      </c>
      <c r="V23" s="92">
        <v>83</v>
      </c>
      <c r="W23" s="92">
        <v>84</v>
      </c>
      <c r="X23" s="92">
        <v>60</v>
      </c>
      <c r="Y23" s="92">
        <v>80</v>
      </c>
      <c r="Z23" s="92">
        <v>60</v>
      </c>
      <c r="AA23" s="92">
        <v>76</v>
      </c>
      <c r="AB23" s="106">
        <v>80</v>
      </c>
      <c r="AC23" s="106">
        <v>80</v>
      </c>
      <c r="AD23" s="92">
        <v>70</v>
      </c>
      <c r="AE23" s="92">
        <v>75</v>
      </c>
      <c r="AF23" s="92">
        <v>83</v>
      </c>
      <c r="AG23" s="92">
        <v>85</v>
      </c>
      <c r="AH23" s="80" t="s">
        <v>32</v>
      </c>
      <c r="AI23" s="80" t="s">
        <v>33</v>
      </c>
      <c r="AJ23" s="107"/>
      <c r="AK23" s="80"/>
      <c r="AL23" s="80"/>
    </row>
    <row r="24" spans="1:38">
      <c r="A24" s="92">
        <f t="shared" si="0"/>
        <v>18313</v>
      </c>
      <c r="B24" s="91" t="s">
        <v>54</v>
      </c>
      <c r="C24" s="80" t="s">
        <v>30</v>
      </c>
      <c r="D24" s="80">
        <v>73</v>
      </c>
      <c r="E24" s="80">
        <v>76</v>
      </c>
      <c r="F24" s="92">
        <v>80</v>
      </c>
      <c r="G24" s="92">
        <v>80</v>
      </c>
      <c r="H24" s="92">
        <v>75</v>
      </c>
      <c r="I24" s="92">
        <v>78</v>
      </c>
      <c r="J24" s="101">
        <v>76</v>
      </c>
      <c r="K24" s="80">
        <v>76</v>
      </c>
      <c r="L24" s="80">
        <v>71</v>
      </c>
      <c r="M24" s="80">
        <v>73</v>
      </c>
      <c r="N24" s="80">
        <v>79</v>
      </c>
      <c r="O24" s="80">
        <v>80</v>
      </c>
      <c r="P24" s="92">
        <v>80</v>
      </c>
      <c r="Q24" s="92">
        <v>75</v>
      </c>
      <c r="R24" s="92">
        <v>76</v>
      </c>
      <c r="S24" s="92">
        <v>78</v>
      </c>
      <c r="T24" s="92">
        <v>88</v>
      </c>
      <c r="U24" s="92">
        <v>87</v>
      </c>
      <c r="V24" s="92">
        <v>79</v>
      </c>
      <c r="W24" s="92">
        <v>81</v>
      </c>
      <c r="X24" s="92">
        <v>70</v>
      </c>
      <c r="Y24" s="92">
        <v>85</v>
      </c>
      <c r="Z24" s="92">
        <v>72</v>
      </c>
      <c r="AA24" s="92">
        <v>70</v>
      </c>
      <c r="AB24" s="106">
        <v>75</v>
      </c>
      <c r="AC24" s="106">
        <v>77</v>
      </c>
      <c r="AD24" s="92">
        <v>70</v>
      </c>
      <c r="AE24" s="92">
        <v>75</v>
      </c>
      <c r="AF24" s="92">
        <v>75</v>
      </c>
      <c r="AG24" s="92">
        <v>84</v>
      </c>
      <c r="AH24" s="80" t="s">
        <v>32</v>
      </c>
      <c r="AI24" s="80" t="s">
        <v>33</v>
      </c>
      <c r="AJ24" s="107"/>
      <c r="AK24" s="80"/>
      <c r="AL24" s="80"/>
    </row>
    <row r="25" spans="1:38">
      <c r="A25" s="92">
        <f t="shared" si="0"/>
        <v>18314</v>
      </c>
      <c r="B25" s="91" t="s">
        <v>55</v>
      </c>
      <c r="C25" s="80" t="s">
        <v>30</v>
      </c>
      <c r="D25" s="80">
        <v>70</v>
      </c>
      <c r="E25" s="80">
        <v>75</v>
      </c>
      <c r="F25" s="92">
        <v>79</v>
      </c>
      <c r="G25" s="92">
        <v>79</v>
      </c>
      <c r="H25" s="92">
        <v>0</v>
      </c>
      <c r="I25" s="92">
        <v>0</v>
      </c>
      <c r="J25" s="101">
        <v>70</v>
      </c>
      <c r="K25" s="80">
        <v>70</v>
      </c>
      <c r="L25" s="80">
        <v>71</v>
      </c>
      <c r="M25" s="80">
        <v>70</v>
      </c>
      <c r="N25" s="101">
        <v>81.6</v>
      </c>
      <c r="O25" s="80">
        <v>82</v>
      </c>
      <c r="P25" s="92">
        <v>78</v>
      </c>
      <c r="Q25" s="92">
        <v>75</v>
      </c>
      <c r="R25" s="92">
        <v>80</v>
      </c>
      <c r="S25" s="92">
        <v>84</v>
      </c>
      <c r="T25" s="92">
        <v>85</v>
      </c>
      <c r="U25" s="92">
        <v>87</v>
      </c>
      <c r="V25" s="92">
        <v>76</v>
      </c>
      <c r="W25" s="92">
        <v>79</v>
      </c>
      <c r="X25" s="92">
        <v>50</v>
      </c>
      <c r="Y25" s="92" t="s">
        <v>31</v>
      </c>
      <c r="Z25" s="92">
        <v>72</v>
      </c>
      <c r="AA25" s="92">
        <v>73</v>
      </c>
      <c r="AB25" s="106">
        <v>75</v>
      </c>
      <c r="AC25" s="106">
        <v>75</v>
      </c>
      <c r="AD25" s="92">
        <v>50</v>
      </c>
      <c r="AE25" s="92">
        <v>72</v>
      </c>
      <c r="AF25" s="92">
        <v>74</v>
      </c>
      <c r="AG25" s="92">
        <v>80</v>
      </c>
      <c r="AH25" s="80" t="s">
        <v>32</v>
      </c>
      <c r="AI25" s="80" t="s">
        <v>33</v>
      </c>
      <c r="AJ25" s="107"/>
      <c r="AK25" s="80"/>
      <c r="AL25" s="80"/>
    </row>
    <row r="26" spans="1:38">
      <c r="A26" s="92">
        <f t="shared" si="0"/>
        <v>18315</v>
      </c>
      <c r="B26" s="91" t="s">
        <v>56</v>
      </c>
      <c r="C26" s="80" t="s">
        <v>30</v>
      </c>
      <c r="D26" s="80">
        <v>72</v>
      </c>
      <c r="E26" s="80">
        <v>75</v>
      </c>
      <c r="F26" s="92">
        <v>79</v>
      </c>
      <c r="G26" s="92">
        <v>79</v>
      </c>
      <c r="H26" s="92">
        <v>50</v>
      </c>
      <c r="I26" s="92">
        <v>65</v>
      </c>
      <c r="J26" s="101">
        <v>70</v>
      </c>
      <c r="K26" s="80">
        <v>70</v>
      </c>
      <c r="L26" s="80">
        <v>70</v>
      </c>
      <c r="M26" s="80">
        <v>72</v>
      </c>
      <c r="N26" s="101">
        <v>76.5</v>
      </c>
      <c r="O26" s="80">
        <v>79</v>
      </c>
      <c r="P26" s="92">
        <v>30</v>
      </c>
      <c r="Q26" s="92">
        <v>75</v>
      </c>
      <c r="R26" s="92">
        <v>76</v>
      </c>
      <c r="S26" s="92">
        <v>80</v>
      </c>
      <c r="T26" s="92">
        <v>80</v>
      </c>
      <c r="U26" s="92">
        <v>75</v>
      </c>
      <c r="V26" s="92">
        <v>75</v>
      </c>
      <c r="W26" s="92">
        <v>77</v>
      </c>
      <c r="X26" s="92">
        <v>30</v>
      </c>
      <c r="Y26" s="92" t="s">
        <v>31</v>
      </c>
      <c r="Z26" s="92">
        <v>72</v>
      </c>
      <c r="AA26" s="92">
        <v>70</v>
      </c>
      <c r="AB26" s="106">
        <v>70</v>
      </c>
      <c r="AC26" s="106">
        <v>70</v>
      </c>
      <c r="AD26" s="92">
        <v>65</v>
      </c>
      <c r="AE26" s="92">
        <v>74</v>
      </c>
      <c r="AF26" s="92">
        <v>70</v>
      </c>
      <c r="AG26" s="92">
        <v>80</v>
      </c>
      <c r="AH26" s="80" t="s">
        <v>32</v>
      </c>
      <c r="AI26" s="80" t="s">
        <v>33</v>
      </c>
      <c r="AJ26" s="107"/>
      <c r="AK26" s="80"/>
      <c r="AL26" s="80"/>
    </row>
    <row r="27" spans="1:38">
      <c r="A27" s="92">
        <f t="shared" si="0"/>
        <v>18316</v>
      </c>
      <c r="B27" s="91" t="s">
        <v>57</v>
      </c>
      <c r="C27" s="80" t="s">
        <v>30</v>
      </c>
      <c r="D27" s="80">
        <v>73</v>
      </c>
      <c r="E27" s="80">
        <v>75</v>
      </c>
      <c r="F27" s="92">
        <v>76</v>
      </c>
      <c r="G27" s="92">
        <v>73</v>
      </c>
      <c r="H27" s="92">
        <v>70</v>
      </c>
      <c r="I27" s="92">
        <v>70</v>
      </c>
      <c r="J27" s="101">
        <v>75</v>
      </c>
      <c r="K27" s="80">
        <v>75</v>
      </c>
      <c r="L27" s="80">
        <v>71</v>
      </c>
      <c r="M27" s="80">
        <v>75</v>
      </c>
      <c r="N27" s="101">
        <v>78</v>
      </c>
      <c r="O27" s="80">
        <v>78</v>
      </c>
      <c r="P27" s="92">
        <v>80</v>
      </c>
      <c r="Q27" s="92">
        <v>80</v>
      </c>
      <c r="R27" s="92">
        <v>74</v>
      </c>
      <c r="S27" s="92">
        <v>78</v>
      </c>
      <c r="T27" s="92">
        <v>86</v>
      </c>
      <c r="U27" s="92">
        <v>75</v>
      </c>
      <c r="V27" s="92">
        <v>80</v>
      </c>
      <c r="W27" s="92">
        <v>77</v>
      </c>
      <c r="X27" s="92">
        <v>40</v>
      </c>
      <c r="Y27" s="92">
        <v>79</v>
      </c>
      <c r="Z27" s="92">
        <v>72</v>
      </c>
      <c r="AA27" s="92">
        <v>73</v>
      </c>
      <c r="AB27" s="106">
        <v>75</v>
      </c>
      <c r="AC27" s="106">
        <v>75</v>
      </c>
      <c r="AD27" s="92">
        <v>60</v>
      </c>
      <c r="AE27" s="92">
        <v>73</v>
      </c>
      <c r="AF27" s="92">
        <v>74</v>
      </c>
      <c r="AG27" s="92">
        <v>80</v>
      </c>
      <c r="AH27" s="80" t="s">
        <v>32</v>
      </c>
      <c r="AI27" s="80" t="s">
        <v>33</v>
      </c>
      <c r="AJ27" s="107"/>
      <c r="AK27" s="80"/>
      <c r="AL27" s="80"/>
    </row>
    <row r="28" spans="1:38">
      <c r="A28" s="92">
        <f t="shared" si="0"/>
        <v>18317</v>
      </c>
      <c r="B28" s="91" t="s">
        <v>58</v>
      </c>
      <c r="C28" s="80" t="s">
        <v>30</v>
      </c>
      <c r="D28" s="80">
        <v>50</v>
      </c>
      <c r="E28" s="80">
        <v>75</v>
      </c>
      <c r="F28" s="92">
        <v>70</v>
      </c>
      <c r="G28" s="92">
        <v>69</v>
      </c>
      <c r="H28" s="92">
        <v>60</v>
      </c>
      <c r="I28" s="92">
        <v>65</v>
      </c>
      <c r="J28" s="101">
        <v>70</v>
      </c>
      <c r="K28" s="80">
        <v>70</v>
      </c>
      <c r="L28" s="80">
        <v>60</v>
      </c>
      <c r="M28" s="80">
        <v>70</v>
      </c>
      <c r="N28" s="101">
        <v>84.7</v>
      </c>
      <c r="O28" s="80">
        <v>85</v>
      </c>
      <c r="P28" s="92">
        <v>30</v>
      </c>
      <c r="Q28" s="92">
        <v>30</v>
      </c>
      <c r="R28" s="92">
        <v>80</v>
      </c>
      <c r="S28" s="92">
        <v>82</v>
      </c>
      <c r="T28" s="92">
        <v>75</v>
      </c>
      <c r="U28" s="92">
        <v>78</v>
      </c>
      <c r="V28" s="92">
        <v>76</v>
      </c>
      <c r="W28" s="92">
        <v>77</v>
      </c>
      <c r="X28" s="92">
        <v>50</v>
      </c>
      <c r="Y28" s="92" t="s">
        <v>31</v>
      </c>
      <c r="Z28" s="92">
        <v>60</v>
      </c>
      <c r="AA28" s="92">
        <v>70</v>
      </c>
      <c r="AB28" s="106">
        <v>70</v>
      </c>
      <c r="AC28" s="106">
        <v>75</v>
      </c>
      <c r="AD28" s="92">
        <v>65</v>
      </c>
      <c r="AE28" s="92">
        <v>70</v>
      </c>
      <c r="AF28" s="92">
        <v>35</v>
      </c>
      <c r="AG28" s="92" t="s">
        <v>31</v>
      </c>
      <c r="AH28" s="80" t="s">
        <v>32</v>
      </c>
      <c r="AI28" s="80" t="s">
        <v>33</v>
      </c>
      <c r="AJ28" s="80"/>
      <c r="AK28" s="80"/>
      <c r="AL28" s="80"/>
    </row>
    <row r="29" spans="1:38">
      <c r="A29" s="92">
        <f t="shared" si="0"/>
        <v>18318</v>
      </c>
      <c r="B29" s="91" t="s">
        <v>59</v>
      </c>
      <c r="C29" s="80" t="s">
        <v>30</v>
      </c>
      <c r="D29" s="80">
        <v>72</v>
      </c>
      <c r="E29" s="80">
        <v>75</v>
      </c>
      <c r="F29" s="92">
        <v>80</v>
      </c>
      <c r="G29" s="92">
        <v>80</v>
      </c>
      <c r="H29" s="92">
        <v>80</v>
      </c>
      <c r="I29" s="92">
        <v>80</v>
      </c>
      <c r="J29" s="101">
        <v>78</v>
      </c>
      <c r="K29" s="80">
        <v>78</v>
      </c>
      <c r="L29" s="80">
        <v>71</v>
      </c>
      <c r="M29" s="80">
        <v>74</v>
      </c>
      <c r="N29" s="101">
        <v>76</v>
      </c>
      <c r="O29" s="80">
        <v>78</v>
      </c>
      <c r="P29" s="92">
        <v>95</v>
      </c>
      <c r="Q29" s="92">
        <v>85</v>
      </c>
      <c r="R29" s="92">
        <v>72</v>
      </c>
      <c r="S29" s="92">
        <v>78</v>
      </c>
      <c r="T29" s="92">
        <v>88</v>
      </c>
      <c r="U29" s="92">
        <v>87</v>
      </c>
      <c r="V29" s="92">
        <v>81</v>
      </c>
      <c r="W29" s="92">
        <v>80</v>
      </c>
      <c r="X29" s="92">
        <v>30</v>
      </c>
      <c r="Y29" s="92">
        <v>79</v>
      </c>
      <c r="Z29" s="92">
        <v>72</v>
      </c>
      <c r="AA29" s="92">
        <v>73</v>
      </c>
      <c r="AB29" s="106">
        <v>80</v>
      </c>
      <c r="AC29" s="106">
        <v>80</v>
      </c>
      <c r="AD29" s="92">
        <v>75</v>
      </c>
      <c r="AE29" s="92">
        <v>77</v>
      </c>
      <c r="AF29" s="92">
        <v>82</v>
      </c>
      <c r="AG29" s="92">
        <v>90</v>
      </c>
      <c r="AH29" s="80" t="s">
        <v>32</v>
      </c>
      <c r="AI29" s="80" t="s">
        <v>33</v>
      </c>
      <c r="AJ29" s="80"/>
      <c r="AK29" s="80"/>
      <c r="AL29" s="80"/>
    </row>
    <row r="30" spans="1:38">
      <c r="A30" s="92">
        <f t="shared" si="0"/>
        <v>18319</v>
      </c>
      <c r="B30" s="91" t="s">
        <v>60</v>
      </c>
      <c r="C30" s="80" t="s">
        <v>30</v>
      </c>
      <c r="D30" s="80">
        <v>71</v>
      </c>
      <c r="E30" s="80">
        <v>75</v>
      </c>
      <c r="F30" s="92">
        <v>80</v>
      </c>
      <c r="G30" s="92">
        <v>80</v>
      </c>
      <c r="H30" s="92">
        <v>50</v>
      </c>
      <c r="I30" s="92">
        <v>65</v>
      </c>
      <c r="J30" s="101">
        <v>76</v>
      </c>
      <c r="K30" s="80">
        <v>76</v>
      </c>
      <c r="L30" s="80">
        <v>71</v>
      </c>
      <c r="M30" s="80">
        <v>73</v>
      </c>
      <c r="N30" s="101">
        <v>87.4</v>
      </c>
      <c r="O30" s="80">
        <v>87</v>
      </c>
      <c r="P30" s="92">
        <v>85</v>
      </c>
      <c r="Q30" s="92">
        <v>75</v>
      </c>
      <c r="R30" s="92">
        <v>74</v>
      </c>
      <c r="S30" s="92">
        <v>78</v>
      </c>
      <c r="T30" s="92">
        <v>85</v>
      </c>
      <c r="U30" s="92">
        <v>87</v>
      </c>
      <c r="V30" s="92">
        <v>78</v>
      </c>
      <c r="W30" s="92">
        <v>81</v>
      </c>
      <c r="X30" s="92">
        <v>20</v>
      </c>
      <c r="Y30" s="92">
        <v>72</v>
      </c>
      <c r="Z30" s="92">
        <v>72</v>
      </c>
      <c r="AA30" s="92">
        <v>70</v>
      </c>
      <c r="AB30" s="106">
        <v>70</v>
      </c>
      <c r="AC30" s="106">
        <v>70</v>
      </c>
      <c r="AD30" s="92">
        <v>75</v>
      </c>
      <c r="AE30" s="92">
        <v>77</v>
      </c>
      <c r="AF30" s="92">
        <v>74</v>
      </c>
      <c r="AG30" s="92">
        <v>82</v>
      </c>
      <c r="AH30" s="80" t="s">
        <v>32</v>
      </c>
      <c r="AI30" s="80" t="s">
        <v>33</v>
      </c>
      <c r="AJ30" s="80"/>
      <c r="AK30" s="80"/>
      <c r="AL30" s="80"/>
    </row>
    <row r="31" spans="1:38">
      <c r="A31" s="92">
        <f t="shared" si="0"/>
        <v>18320</v>
      </c>
      <c r="B31" s="91" t="s">
        <v>61</v>
      </c>
      <c r="C31" s="80" t="s">
        <v>30</v>
      </c>
      <c r="D31" s="80">
        <v>50</v>
      </c>
      <c r="E31" s="80">
        <v>75</v>
      </c>
      <c r="F31" s="92">
        <v>80</v>
      </c>
      <c r="G31" s="92">
        <v>80</v>
      </c>
      <c r="H31" s="92">
        <v>68</v>
      </c>
      <c r="I31" s="92">
        <v>70</v>
      </c>
      <c r="J31" s="101">
        <v>73.5</v>
      </c>
      <c r="K31" s="80">
        <v>75</v>
      </c>
      <c r="L31" s="80">
        <v>60</v>
      </c>
      <c r="M31" s="80">
        <v>71</v>
      </c>
      <c r="N31" s="101">
        <v>79</v>
      </c>
      <c r="O31" s="80">
        <v>80</v>
      </c>
      <c r="P31" s="92">
        <v>80</v>
      </c>
      <c r="Q31" s="92">
        <v>78</v>
      </c>
      <c r="R31" s="92">
        <v>72</v>
      </c>
      <c r="S31" s="92">
        <v>76</v>
      </c>
      <c r="T31" s="92">
        <v>80</v>
      </c>
      <c r="U31" s="92">
        <v>75</v>
      </c>
      <c r="V31" s="92">
        <v>80</v>
      </c>
      <c r="W31" s="92">
        <v>79</v>
      </c>
      <c r="X31" s="92">
        <v>30</v>
      </c>
      <c r="Y31" s="92">
        <v>76</v>
      </c>
      <c r="Z31" s="92">
        <v>72</v>
      </c>
      <c r="AA31" s="92">
        <v>73</v>
      </c>
      <c r="AB31" s="106">
        <v>75</v>
      </c>
      <c r="AC31" s="106">
        <v>77</v>
      </c>
      <c r="AD31" s="92">
        <v>65</v>
      </c>
      <c r="AE31" s="92">
        <v>74</v>
      </c>
      <c r="AF31" s="92">
        <v>74</v>
      </c>
      <c r="AG31" s="92">
        <v>83</v>
      </c>
      <c r="AH31" s="80" t="s">
        <v>32</v>
      </c>
      <c r="AI31" s="80" t="s">
        <v>33</v>
      </c>
      <c r="AJ31" s="80"/>
      <c r="AK31" s="80"/>
      <c r="AL31" s="80"/>
    </row>
    <row r="32" spans="1:38">
      <c r="A32" s="92">
        <f t="shared" si="0"/>
        <v>18321</v>
      </c>
      <c r="B32" s="91" t="s">
        <v>62</v>
      </c>
      <c r="C32" s="80" t="s">
        <v>30</v>
      </c>
      <c r="D32" s="80">
        <v>72</v>
      </c>
      <c r="E32" s="80">
        <v>75</v>
      </c>
      <c r="F32" s="92">
        <v>75</v>
      </c>
      <c r="G32" s="92">
        <v>70</v>
      </c>
      <c r="H32" s="92">
        <v>75</v>
      </c>
      <c r="I32" s="92">
        <v>75</v>
      </c>
      <c r="J32" s="101">
        <v>74.5</v>
      </c>
      <c r="K32" s="80">
        <v>75</v>
      </c>
      <c r="L32" s="80">
        <v>74</v>
      </c>
      <c r="M32" s="80">
        <v>75</v>
      </c>
      <c r="N32" s="101">
        <v>84.7</v>
      </c>
      <c r="O32" s="80">
        <v>85</v>
      </c>
      <c r="P32" s="92">
        <v>80</v>
      </c>
      <c r="Q32" s="92">
        <v>78</v>
      </c>
      <c r="R32" s="92">
        <v>74</v>
      </c>
      <c r="S32" s="92">
        <v>78</v>
      </c>
      <c r="T32" s="92">
        <v>87</v>
      </c>
      <c r="U32" s="92">
        <v>88</v>
      </c>
      <c r="V32" s="92">
        <v>81</v>
      </c>
      <c r="W32" s="92">
        <v>82</v>
      </c>
      <c r="X32" s="92">
        <v>30</v>
      </c>
      <c r="Y32" s="92">
        <v>86</v>
      </c>
      <c r="Z32" s="92">
        <v>60</v>
      </c>
      <c r="AA32" s="92">
        <v>70</v>
      </c>
      <c r="AB32" s="106">
        <v>77</v>
      </c>
      <c r="AC32" s="106">
        <v>80</v>
      </c>
      <c r="AD32" s="92">
        <v>75</v>
      </c>
      <c r="AE32" s="92">
        <v>77</v>
      </c>
      <c r="AF32" s="92">
        <v>75</v>
      </c>
      <c r="AG32" s="92">
        <v>90</v>
      </c>
      <c r="AH32" s="80" t="s">
        <v>32</v>
      </c>
      <c r="AI32" s="80" t="s">
        <v>33</v>
      </c>
      <c r="AJ32" s="80"/>
      <c r="AK32" s="80"/>
      <c r="AL32" s="80"/>
    </row>
    <row r="33" spans="1:38">
      <c r="A33" s="92">
        <f t="shared" si="0"/>
        <v>18322</v>
      </c>
      <c r="B33" s="91" t="s">
        <v>63</v>
      </c>
      <c r="C33" s="80" t="s">
        <v>30</v>
      </c>
      <c r="D33" s="80">
        <v>71</v>
      </c>
      <c r="E33" s="80">
        <v>75</v>
      </c>
      <c r="F33" s="92">
        <v>75</v>
      </c>
      <c r="G33" s="92">
        <v>74</v>
      </c>
      <c r="H33" s="92">
        <v>80</v>
      </c>
      <c r="I33" s="92">
        <v>78</v>
      </c>
      <c r="J33" s="101">
        <v>76</v>
      </c>
      <c r="K33" s="80">
        <v>77</v>
      </c>
      <c r="L33" s="80">
        <v>72</v>
      </c>
      <c r="M33" s="80">
        <v>73</v>
      </c>
      <c r="N33" s="101">
        <v>84</v>
      </c>
      <c r="O33" s="80">
        <v>84</v>
      </c>
      <c r="P33" s="92">
        <v>85</v>
      </c>
      <c r="Q33" s="92">
        <v>85</v>
      </c>
      <c r="R33" s="92">
        <v>72</v>
      </c>
      <c r="S33" s="92">
        <v>76</v>
      </c>
      <c r="T33" s="92">
        <v>87</v>
      </c>
      <c r="U33" s="92">
        <v>86</v>
      </c>
      <c r="V33" s="92">
        <v>79</v>
      </c>
      <c r="W33" s="92">
        <v>81</v>
      </c>
      <c r="X33" s="92">
        <v>30</v>
      </c>
      <c r="Y33" s="92">
        <v>72</v>
      </c>
      <c r="Z33" s="92">
        <v>60</v>
      </c>
      <c r="AA33" s="92">
        <v>82</v>
      </c>
      <c r="AB33" s="106">
        <v>80</v>
      </c>
      <c r="AC33" s="106">
        <v>80</v>
      </c>
      <c r="AD33" s="92">
        <v>70</v>
      </c>
      <c r="AE33" s="92">
        <v>75</v>
      </c>
      <c r="AF33" s="92">
        <v>78</v>
      </c>
      <c r="AG33" s="92">
        <v>85</v>
      </c>
      <c r="AH33" s="80" t="s">
        <v>32</v>
      </c>
      <c r="AI33" s="80" t="s">
        <v>33</v>
      </c>
      <c r="AJ33" s="80"/>
      <c r="AK33" s="80"/>
      <c r="AL33" s="80"/>
    </row>
    <row r="34" spans="2:38">
      <c r="B34" s="93"/>
      <c r="F34" s="94"/>
      <c r="G34" s="94"/>
      <c r="J34" s="82"/>
      <c r="K34" s="82"/>
      <c r="L34" s="102"/>
      <c r="M34" s="102"/>
      <c r="N34" s="102"/>
      <c r="O34" s="102"/>
      <c r="P34" s="102"/>
      <c r="Q34" s="102"/>
      <c r="T34" s="79"/>
      <c r="U34" s="79"/>
      <c r="V34" s="82"/>
      <c r="W34" s="82"/>
      <c r="X34" s="82"/>
      <c r="Y34" s="82"/>
      <c r="Z34" s="92"/>
      <c r="AA34" s="92"/>
      <c r="AB34" s="80"/>
      <c r="AC34" s="80"/>
      <c r="AD34" s="92"/>
      <c r="AE34" s="92"/>
      <c r="AF34" s="92"/>
      <c r="AG34" s="92"/>
      <c r="AH34" s="80"/>
      <c r="AI34" s="80"/>
      <c r="AJ34" s="80"/>
      <c r="AK34" s="80"/>
      <c r="AL34" s="80"/>
    </row>
    <row r="35" spans="2:38">
      <c r="B35" s="95"/>
      <c r="F35" s="94"/>
      <c r="G35" s="94"/>
      <c r="J35" s="82"/>
      <c r="K35" s="82"/>
      <c r="L35" s="102"/>
      <c r="M35" s="102"/>
      <c r="N35" s="102"/>
      <c r="O35" s="102"/>
      <c r="P35" s="102"/>
      <c r="Q35" s="102"/>
      <c r="T35" s="79"/>
      <c r="U35" s="79"/>
      <c r="V35" s="82"/>
      <c r="W35" s="82"/>
      <c r="X35" s="82"/>
      <c r="Y35" s="82"/>
      <c r="Z35" s="92"/>
      <c r="AA35" s="92"/>
      <c r="AB35" s="80"/>
      <c r="AC35" s="80"/>
      <c r="AD35" s="92"/>
      <c r="AE35" s="92"/>
      <c r="AF35" s="92"/>
      <c r="AG35" s="92"/>
      <c r="AH35" s="80"/>
      <c r="AI35" s="80"/>
      <c r="AJ35" s="80"/>
      <c r="AK35" s="80"/>
      <c r="AL35" s="80"/>
    </row>
    <row r="36" spans="2:38">
      <c r="B36" s="95"/>
      <c r="F36" s="94"/>
      <c r="G36" s="94"/>
      <c r="J36" s="82"/>
      <c r="K36" s="82"/>
      <c r="L36" s="102"/>
      <c r="M36" s="102"/>
      <c r="N36" s="102"/>
      <c r="O36" s="102"/>
      <c r="P36" s="102"/>
      <c r="Q36" s="102"/>
      <c r="T36" s="79"/>
      <c r="U36" s="79"/>
      <c r="V36" s="82"/>
      <c r="W36" s="82"/>
      <c r="X36" s="82"/>
      <c r="Y36" s="82"/>
      <c r="Z36" s="92"/>
      <c r="AA36" s="92"/>
      <c r="AB36" s="80"/>
      <c r="AC36" s="80"/>
      <c r="AD36" s="92"/>
      <c r="AE36" s="92"/>
      <c r="AF36" s="92"/>
      <c r="AG36" s="92"/>
      <c r="AH36" s="80"/>
      <c r="AI36" s="80"/>
      <c r="AJ36" s="80"/>
      <c r="AK36" s="80"/>
      <c r="AL36" s="80"/>
    </row>
    <row r="37" spans="2:38">
      <c r="B37" s="95"/>
      <c r="F37" s="94"/>
      <c r="G37" s="94"/>
      <c r="J37" s="82"/>
      <c r="K37" s="82"/>
      <c r="L37" s="102"/>
      <c r="M37" s="102"/>
      <c r="N37" s="102"/>
      <c r="O37" s="102"/>
      <c r="P37" s="102"/>
      <c r="Q37" s="102"/>
      <c r="T37" s="79"/>
      <c r="U37" s="79"/>
      <c r="V37" s="82"/>
      <c r="W37" s="82"/>
      <c r="X37" s="82"/>
      <c r="Y37" s="82"/>
      <c r="Z37" s="92"/>
      <c r="AA37" s="92"/>
      <c r="AB37" s="80"/>
      <c r="AC37" s="80"/>
      <c r="AD37" s="92"/>
      <c r="AE37" s="92"/>
      <c r="AF37" s="92"/>
      <c r="AG37" s="92"/>
      <c r="AH37" s="80"/>
      <c r="AI37" s="80"/>
      <c r="AJ37" s="80"/>
      <c r="AK37" s="80"/>
      <c r="AL37" s="80"/>
    </row>
    <row r="38" spans="2:38">
      <c r="B38" s="95"/>
      <c r="F38" s="94"/>
      <c r="G38" s="94"/>
      <c r="J38" s="82"/>
      <c r="K38" s="82"/>
      <c r="L38" s="102"/>
      <c r="M38" s="102"/>
      <c r="N38" s="102"/>
      <c r="O38" s="102"/>
      <c r="P38" s="102"/>
      <c r="Q38" s="102"/>
      <c r="T38" s="79"/>
      <c r="U38" s="79"/>
      <c r="V38" s="82"/>
      <c r="W38" s="82"/>
      <c r="X38" s="82"/>
      <c r="Y38" s="82"/>
      <c r="Z38" s="92"/>
      <c r="AA38" s="92"/>
      <c r="AB38" s="80"/>
      <c r="AC38" s="80"/>
      <c r="AD38" s="92"/>
      <c r="AE38" s="92"/>
      <c r="AF38" s="92"/>
      <c r="AG38" s="92"/>
      <c r="AH38" s="80"/>
      <c r="AI38" s="80"/>
      <c r="AJ38" s="80"/>
      <c r="AK38" s="80"/>
      <c r="AL38" s="80"/>
    </row>
    <row r="39" spans="2:38">
      <c r="B39" s="95"/>
      <c r="F39" s="96"/>
      <c r="G39" s="96"/>
      <c r="J39" s="82"/>
      <c r="K39" s="82"/>
      <c r="L39" s="102"/>
      <c r="M39" s="102"/>
      <c r="N39" s="102"/>
      <c r="O39" s="102"/>
      <c r="P39" s="102"/>
      <c r="Q39" s="102"/>
      <c r="T39" s="79"/>
      <c r="U39" s="79"/>
      <c r="V39" s="82"/>
      <c r="W39" s="82"/>
      <c r="X39" s="82"/>
      <c r="Y39" s="82"/>
      <c r="Z39" s="92"/>
      <c r="AA39" s="92"/>
      <c r="AB39" s="80"/>
      <c r="AC39" s="80"/>
      <c r="AD39" s="92"/>
      <c r="AE39" s="92"/>
      <c r="AF39" s="92"/>
      <c r="AG39" s="92"/>
      <c r="AH39" s="80"/>
      <c r="AI39" s="80"/>
      <c r="AJ39" s="80"/>
      <c r="AK39" s="80"/>
      <c r="AL39" s="80"/>
    </row>
    <row r="40" spans="2:38">
      <c r="B40" s="95"/>
      <c r="F40" s="94"/>
      <c r="G40" s="94"/>
      <c r="J40" s="82"/>
      <c r="K40" s="82"/>
      <c r="L40" s="102"/>
      <c r="M40" s="102"/>
      <c r="N40" s="102"/>
      <c r="O40" s="102"/>
      <c r="P40" s="102"/>
      <c r="Q40" s="102"/>
      <c r="T40" s="79"/>
      <c r="U40" s="79"/>
      <c r="V40" s="82"/>
      <c r="W40" s="82"/>
      <c r="X40" s="82"/>
      <c r="Y40" s="82"/>
      <c r="Z40" s="92"/>
      <c r="AA40" s="92"/>
      <c r="AB40" s="80"/>
      <c r="AC40" s="80"/>
      <c r="AD40" s="92"/>
      <c r="AE40" s="92"/>
      <c r="AF40" s="92"/>
      <c r="AG40" s="92"/>
      <c r="AH40" s="80"/>
      <c r="AI40" s="80"/>
      <c r="AJ40" s="80"/>
      <c r="AK40" s="80"/>
      <c r="AL40" s="80"/>
    </row>
    <row r="41" ht="15.75" spans="2:38">
      <c r="B41" s="97"/>
      <c r="F41" s="94"/>
      <c r="G41" s="94"/>
      <c r="J41" s="82"/>
      <c r="K41" s="82"/>
      <c r="L41" s="102"/>
      <c r="M41" s="102"/>
      <c r="N41" s="102"/>
      <c r="O41" s="102"/>
      <c r="P41" s="102"/>
      <c r="Q41" s="102"/>
      <c r="T41" s="79"/>
      <c r="U41" s="79"/>
      <c r="V41" s="82"/>
      <c r="W41" s="82"/>
      <c r="X41" s="82"/>
      <c r="Y41" s="82"/>
      <c r="Z41" s="92"/>
      <c r="AA41" s="92"/>
      <c r="AB41" s="80"/>
      <c r="AC41" s="80"/>
      <c r="AD41" s="92"/>
      <c r="AE41" s="92"/>
      <c r="AF41" s="92"/>
      <c r="AG41" s="92"/>
      <c r="AH41" s="80"/>
      <c r="AI41" s="80"/>
      <c r="AJ41" s="80"/>
      <c r="AK41" s="80"/>
      <c r="AL41" s="80"/>
    </row>
    <row r="42" spans="2:38">
      <c r="B42" s="95"/>
      <c r="F42" s="94"/>
      <c r="G42" s="94"/>
      <c r="J42" s="82"/>
      <c r="K42" s="82"/>
      <c r="L42" s="102"/>
      <c r="M42" s="102"/>
      <c r="N42" s="102"/>
      <c r="O42" s="102"/>
      <c r="P42" s="102"/>
      <c r="Q42" s="102"/>
      <c r="T42" s="79"/>
      <c r="U42" s="79"/>
      <c r="V42" s="82"/>
      <c r="W42" s="82"/>
      <c r="X42" s="82"/>
      <c r="Y42" s="82"/>
      <c r="Z42" s="92"/>
      <c r="AA42" s="92"/>
      <c r="AB42" s="80"/>
      <c r="AC42" s="80"/>
      <c r="AD42" s="92"/>
      <c r="AE42" s="92"/>
      <c r="AF42" s="92"/>
      <c r="AG42" s="92"/>
      <c r="AH42" s="80"/>
      <c r="AI42" s="80"/>
      <c r="AJ42" s="80"/>
      <c r="AK42" s="80"/>
      <c r="AL42" s="80"/>
    </row>
    <row r="43" spans="2:38">
      <c r="B43" s="95"/>
      <c r="F43" s="94"/>
      <c r="G43" s="94"/>
      <c r="J43" s="82"/>
      <c r="K43" s="82"/>
      <c r="L43" s="102"/>
      <c r="M43" s="102"/>
      <c r="N43" s="102"/>
      <c r="O43" s="102"/>
      <c r="P43" s="102"/>
      <c r="Q43" s="102"/>
      <c r="T43" s="79"/>
      <c r="U43" s="79"/>
      <c r="V43" s="82"/>
      <c r="W43" s="82"/>
      <c r="X43" s="82"/>
      <c r="Y43" s="82"/>
      <c r="Z43" s="92"/>
      <c r="AA43" s="92"/>
      <c r="AB43" s="80"/>
      <c r="AC43" s="80"/>
      <c r="AD43" s="92"/>
      <c r="AE43" s="92"/>
      <c r="AF43" s="92"/>
      <c r="AG43" s="92"/>
      <c r="AH43" s="80"/>
      <c r="AI43" s="80"/>
      <c r="AJ43" s="80"/>
      <c r="AK43" s="80"/>
      <c r="AL43" s="80"/>
    </row>
    <row r="44" spans="2:7">
      <c r="B44" s="95"/>
      <c r="F44" s="94"/>
      <c r="G44" s="94"/>
    </row>
    <row r="45" spans="2:7">
      <c r="B45" s="95"/>
      <c r="F45" s="94"/>
      <c r="G45" s="94"/>
    </row>
    <row r="46" spans="2:7">
      <c r="B46" s="95"/>
      <c r="F46" s="94"/>
      <c r="G46" s="94"/>
    </row>
    <row r="47" spans="2:7">
      <c r="B47" s="95"/>
      <c r="F47" s="94"/>
      <c r="G47" s="94"/>
    </row>
    <row r="48" spans="2:7">
      <c r="B48" s="95"/>
      <c r="F48" s="94"/>
      <c r="G48" s="94"/>
    </row>
    <row r="49" spans="2:7">
      <c r="B49" s="95"/>
      <c r="F49" s="94"/>
      <c r="G49" s="94"/>
    </row>
    <row r="50" spans="2:7">
      <c r="B50" s="95"/>
      <c r="F50" s="94"/>
      <c r="G50" s="94"/>
    </row>
    <row r="51" spans="2:7">
      <c r="B51" s="95"/>
      <c r="F51" s="94"/>
      <c r="G51" s="94"/>
    </row>
    <row r="52" spans="2:7">
      <c r="B52" s="95"/>
      <c r="F52" s="94"/>
      <c r="G52" s="94"/>
    </row>
    <row r="53" spans="2:7">
      <c r="B53" s="95"/>
      <c r="F53" s="94"/>
      <c r="G53" s="94"/>
    </row>
    <row r="54" spans="2:7">
      <c r="B54" s="95"/>
      <c r="F54" s="94"/>
      <c r="G54" s="94"/>
    </row>
    <row r="55" spans="2:7">
      <c r="B55" s="95"/>
      <c r="F55" s="94"/>
      <c r="G55" s="94"/>
    </row>
    <row r="56" spans="2:7">
      <c r="B56" s="95"/>
      <c r="F56" s="94"/>
      <c r="G56" s="94"/>
    </row>
    <row r="57" spans="2:7">
      <c r="B57" s="95"/>
      <c r="F57" s="94"/>
      <c r="G57" s="94"/>
    </row>
    <row r="58" spans="2:7">
      <c r="B58" s="98"/>
      <c r="F58" s="96"/>
      <c r="G58" s="96"/>
    </row>
    <row r="59" spans="2:7">
      <c r="B59" s="95"/>
      <c r="F59" s="94"/>
      <c r="G59" s="94"/>
    </row>
    <row r="60" spans="2:7">
      <c r="B60" s="99"/>
      <c r="F60" s="94"/>
      <c r="G60" s="94"/>
    </row>
    <row r="61" spans="2:7">
      <c r="B61" s="95"/>
      <c r="F61" s="94"/>
      <c r="G61" s="94"/>
    </row>
    <row r="62" spans="2:7">
      <c r="B62" s="91"/>
      <c r="F62" s="96"/>
      <c r="G62" s="96"/>
    </row>
    <row r="63" spans="2:7">
      <c r="B63" s="95"/>
      <c r="F63" s="94"/>
      <c r="G63" s="94"/>
    </row>
    <row r="64" spans="2:7">
      <c r="B64" s="95"/>
      <c r="F64" s="94"/>
      <c r="G64" s="94"/>
    </row>
    <row r="65" spans="2:7">
      <c r="B65" s="95"/>
      <c r="F65" s="96"/>
      <c r="G65" s="96"/>
    </row>
    <row r="66" spans="2:7">
      <c r="B66" s="95"/>
      <c r="F66" s="94"/>
      <c r="G66" s="94"/>
    </row>
    <row r="67" spans="2:7">
      <c r="B67" s="95"/>
      <c r="F67" s="94"/>
      <c r="G67" s="94"/>
    </row>
    <row r="68" spans="2:7">
      <c r="B68" s="95"/>
      <c r="F68" s="96"/>
      <c r="G68" s="96"/>
    </row>
    <row r="69" spans="2:7">
      <c r="B69" s="99"/>
      <c r="F69" s="94"/>
      <c r="G69" s="94"/>
    </row>
    <row r="70" spans="2:7">
      <c r="B70" s="95"/>
      <c r="F70" s="94"/>
      <c r="G70" s="94"/>
    </row>
    <row r="71" spans="2:7">
      <c r="B71" s="95"/>
      <c r="F71" s="94"/>
      <c r="G71" s="94"/>
    </row>
    <row r="72" spans="2:7">
      <c r="B72" s="95"/>
      <c r="F72" s="94"/>
      <c r="G72" s="94"/>
    </row>
    <row r="73" spans="2:7">
      <c r="B73" s="95"/>
      <c r="F73" s="94"/>
      <c r="G73" s="94"/>
    </row>
    <row r="74" spans="2:7">
      <c r="B74" s="99"/>
      <c r="F74" s="94"/>
      <c r="G74" s="94"/>
    </row>
    <row r="75" spans="2:7">
      <c r="B75" s="95"/>
      <c r="F75" s="94"/>
      <c r="G75" s="94"/>
    </row>
    <row r="76" spans="2:7">
      <c r="B76" s="95"/>
      <c r="F76" s="94"/>
      <c r="G76" s="94"/>
    </row>
    <row r="77" spans="2:7">
      <c r="B77" s="95"/>
      <c r="F77" s="94"/>
      <c r="G77" s="94"/>
    </row>
    <row r="78" spans="2:7">
      <c r="B78" s="95"/>
      <c r="F78" s="96"/>
      <c r="G78" s="96"/>
    </row>
    <row r="79" spans="2:7">
      <c r="B79" s="91"/>
      <c r="F79" s="94"/>
      <c r="G79" s="94"/>
    </row>
    <row r="80" spans="2:7">
      <c r="B80" s="95"/>
      <c r="F80" s="96"/>
      <c r="G80" s="96"/>
    </row>
    <row r="81" spans="2:7">
      <c r="B81" s="95"/>
      <c r="F81" s="94"/>
      <c r="G81" s="94"/>
    </row>
    <row r="82" spans="2:7">
      <c r="B82" s="95"/>
      <c r="F82" s="96"/>
      <c r="G82" s="96"/>
    </row>
    <row r="83" spans="2:7">
      <c r="B83" s="95"/>
      <c r="F83" s="94"/>
      <c r="G83" s="94"/>
    </row>
    <row r="84" spans="2:7">
      <c r="B84" s="95"/>
      <c r="F84" s="94"/>
      <c r="G84" s="94"/>
    </row>
    <row r="85" spans="2:7">
      <c r="B85" s="95"/>
      <c r="F85" s="94"/>
      <c r="G85" s="94"/>
    </row>
    <row r="86" spans="2:7">
      <c r="B86" s="95"/>
      <c r="F86" s="94"/>
      <c r="G86" s="94"/>
    </row>
    <row r="87" spans="2:7">
      <c r="B87" s="95"/>
      <c r="F87" s="94"/>
      <c r="G87" s="94"/>
    </row>
    <row r="88" ht="15.75" spans="2:7">
      <c r="B88" s="97"/>
      <c r="F88" s="94"/>
      <c r="G88" s="94"/>
    </row>
    <row r="89" ht="15.75" spans="2:7">
      <c r="B89" s="108"/>
      <c r="F89" s="94"/>
      <c r="G89" s="94"/>
    </row>
    <row r="90" ht="15.75" spans="2:7">
      <c r="B90" s="108"/>
      <c r="F90" s="94"/>
      <c r="G90" s="94"/>
    </row>
    <row r="91" ht="15.75" spans="2:7">
      <c r="B91" s="108"/>
      <c r="F91" s="94"/>
      <c r="G91" s="94"/>
    </row>
    <row r="92" ht="15.75" spans="2:7">
      <c r="B92" s="108"/>
      <c r="F92" s="94"/>
      <c r="G92" s="94"/>
    </row>
    <row r="93" ht="15.75" spans="2:7">
      <c r="B93" s="108"/>
      <c r="F93" s="94"/>
      <c r="G93" s="94"/>
    </row>
    <row r="94" ht="15.75" spans="2:7">
      <c r="B94" s="108"/>
      <c r="F94" s="94"/>
      <c r="G94" s="94"/>
    </row>
    <row r="95" ht="15.75" spans="2:7">
      <c r="B95" s="108"/>
      <c r="F95" s="94"/>
      <c r="G95" s="94"/>
    </row>
    <row r="96" ht="15.75" spans="2:7">
      <c r="B96" s="108"/>
      <c r="F96" s="94"/>
      <c r="G96" s="94"/>
    </row>
    <row r="97" ht="15.75" spans="2:7">
      <c r="B97" s="108"/>
      <c r="F97" s="94"/>
      <c r="G97" s="94"/>
    </row>
    <row r="98" ht="15.75" spans="2:7">
      <c r="B98" s="108"/>
      <c r="F98" s="94"/>
      <c r="G98" s="94"/>
    </row>
    <row r="99" ht="15.75" spans="2:7">
      <c r="B99" s="108"/>
      <c r="F99" s="94"/>
      <c r="G99" s="94"/>
    </row>
    <row r="100" ht="15.75" spans="2:7">
      <c r="B100" s="108"/>
      <c r="F100" s="96"/>
      <c r="G100" s="96"/>
    </row>
    <row r="101" ht="15.75" spans="2:7">
      <c r="B101" s="108"/>
      <c r="F101" s="94"/>
      <c r="G101" s="94"/>
    </row>
    <row r="102" spans="6:7">
      <c r="F102" s="96"/>
      <c r="G102" s="96"/>
    </row>
    <row r="103" ht="15.75" spans="2:7">
      <c r="B103" s="108"/>
      <c r="F103" s="94"/>
      <c r="G103" s="94"/>
    </row>
    <row r="104" ht="15.75" spans="2:7">
      <c r="B104" s="108"/>
      <c r="F104" s="94"/>
      <c r="G104" s="94"/>
    </row>
    <row r="105" ht="15.75" spans="2:7">
      <c r="B105" s="108"/>
      <c r="F105" s="94"/>
      <c r="G105" s="94"/>
    </row>
    <row r="106" ht="15.75" spans="2:7">
      <c r="B106" s="108"/>
      <c r="F106" s="94"/>
      <c r="G106" s="94"/>
    </row>
    <row r="107" ht="15.75" spans="2:7">
      <c r="B107" s="108"/>
      <c r="F107" s="94"/>
      <c r="G107" s="94"/>
    </row>
    <row r="108" ht="15.75" spans="2:7">
      <c r="B108" s="108"/>
      <c r="F108" s="94"/>
      <c r="G108" s="94"/>
    </row>
    <row r="109" ht="15.75" spans="2:7">
      <c r="B109" s="108"/>
      <c r="F109" s="94"/>
      <c r="G109" s="94"/>
    </row>
    <row r="110" ht="15.75" spans="2:7">
      <c r="B110" s="108"/>
      <c r="F110" s="96"/>
      <c r="G110" s="96"/>
    </row>
    <row r="111" ht="15.75" spans="2:7">
      <c r="B111" s="108"/>
      <c r="F111" s="109"/>
      <c r="G111" s="109"/>
    </row>
    <row r="112" ht="15.75" spans="2:7">
      <c r="B112" s="108"/>
      <c r="F112" s="94"/>
      <c r="G112" s="94"/>
    </row>
    <row r="113" ht="15.75" spans="2:7">
      <c r="B113" s="108"/>
      <c r="F113" s="94"/>
      <c r="G113" s="94"/>
    </row>
    <row r="114" ht="15.75" spans="2:7">
      <c r="B114" s="108"/>
      <c r="F114" s="94"/>
      <c r="G114" s="94"/>
    </row>
    <row r="115" ht="15.75" spans="2:7">
      <c r="B115" s="108"/>
      <c r="F115" s="94"/>
      <c r="G115" s="94"/>
    </row>
    <row r="116" spans="2:7">
      <c r="B116" s="99"/>
      <c r="F116" s="96"/>
      <c r="G116" s="96"/>
    </row>
    <row r="117" ht="15.75" spans="2:7">
      <c r="B117" s="108"/>
      <c r="F117" s="109"/>
      <c r="G117" s="109"/>
    </row>
    <row r="118" ht="15.75" spans="2:7">
      <c r="B118" s="108"/>
      <c r="F118" s="94"/>
      <c r="G118" s="94"/>
    </row>
    <row r="119" ht="15.75" spans="2:7">
      <c r="B119" s="108"/>
      <c r="F119" s="94"/>
      <c r="G119" s="94"/>
    </row>
    <row r="120" ht="15.75" spans="2:7">
      <c r="B120" s="108"/>
      <c r="F120" s="96"/>
      <c r="G120" s="96"/>
    </row>
    <row r="121" ht="15.75" spans="2:7">
      <c r="B121" s="110"/>
      <c r="F121" s="94"/>
      <c r="G121" s="94"/>
    </row>
    <row r="122" ht="15.75" spans="2:7">
      <c r="B122" s="108"/>
      <c r="F122" s="94"/>
      <c r="G122" s="94"/>
    </row>
    <row r="123" ht="15.75" spans="2:7">
      <c r="B123" s="108"/>
      <c r="F123" s="94"/>
      <c r="G123" s="94"/>
    </row>
    <row r="124" spans="2:7">
      <c r="B124" s="95"/>
      <c r="F124" s="111"/>
      <c r="G124" s="111"/>
    </row>
    <row r="125" spans="2:7">
      <c r="B125" s="99"/>
      <c r="F125" s="94"/>
      <c r="G125" s="94"/>
    </row>
    <row r="126" spans="2:7">
      <c r="B126" s="99"/>
      <c r="F126" s="94"/>
      <c r="G126" s="94"/>
    </row>
    <row r="127" spans="2:7">
      <c r="B127" s="95"/>
      <c r="F127" s="94"/>
      <c r="G127" s="94"/>
    </row>
    <row r="128" spans="2:7">
      <c r="B128" s="95"/>
      <c r="F128" s="94"/>
      <c r="G128" s="94"/>
    </row>
    <row r="129" spans="2:7">
      <c r="B129" s="95"/>
      <c r="F129" s="94"/>
      <c r="G129" s="94"/>
    </row>
    <row r="130" spans="2:7">
      <c r="B130" s="95"/>
      <c r="F130" s="94"/>
      <c r="G130" s="94"/>
    </row>
    <row r="131" spans="2:7">
      <c r="B131" s="95"/>
      <c r="F131" s="90"/>
      <c r="G131" s="90"/>
    </row>
    <row r="132" spans="2:7">
      <c r="B132" s="95"/>
      <c r="F132" s="96"/>
      <c r="G132" s="96"/>
    </row>
    <row r="133" spans="2:7">
      <c r="B133" s="99"/>
      <c r="F133" s="96"/>
      <c r="G133" s="96"/>
    </row>
    <row r="134" spans="2:7">
      <c r="B134" s="95"/>
      <c r="F134" s="96"/>
      <c r="G134" s="96"/>
    </row>
    <row r="135" spans="2:7">
      <c r="B135" s="91"/>
      <c r="F135" s="94"/>
      <c r="G135" s="94"/>
    </row>
    <row r="136" spans="2:7">
      <c r="B136" s="95"/>
      <c r="F136" s="96"/>
      <c r="G136" s="96"/>
    </row>
    <row r="137" spans="2:7">
      <c r="B137" s="95"/>
      <c r="F137" s="96"/>
      <c r="G137" s="96"/>
    </row>
    <row r="138" spans="2:7">
      <c r="B138" s="95"/>
      <c r="F138" s="96"/>
      <c r="G138" s="96"/>
    </row>
    <row r="139" spans="2:7">
      <c r="B139" s="95"/>
      <c r="F139" s="96"/>
      <c r="G139" s="96"/>
    </row>
    <row r="140" spans="2:7">
      <c r="B140" s="95"/>
      <c r="F140" s="96"/>
      <c r="G140" s="96"/>
    </row>
    <row r="141" spans="2:7">
      <c r="B141" s="95"/>
      <c r="F141" s="111"/>
      <c r="G141" s="111"/>
    </row>
    <row r="142" spans="2:7">
      <c r="B142" s="99"/>
      <c r="F142" s="96"/>
      <c r="G142" s="96"/>
    </row>
    <row r="143" spans="2:7">
      <c r="B143" s="95"/>
      <c r="F143" s="94"/>
      <c r="G143" s="94"/>
    </row>
    <row r="144" spans="2:7">
      <c r="B144" s="99"/>
      <c r="F144" s="94"/>
      <c r="G144" s="94"/>
    </row>
    <row r="145" spans="2:7">
      <c r="B145" s="95"/>
      <c r="F145" s="96"/>
      <c r="G145" s="96"/>
    </row>
    <row r="146" spans="2:7">
      <c r="B146" s="95"/>
      <c r="F146" s="96"/>
      <c r="G146" s="96"/>
    </row>
    <row r="147" spans="2:7">
      <c r="B147" s="93"/>
      <c r="F147" s="96"/>
      <c r="G147" s="96"/>
    </row>
  </sheetData>
  <sheetProtection password="9BC2" sheet="1" formatCells="0" formatColumns="0" formatRows="0" insertRows="0" insertColumns="0" insertHyperlinks="0" deleteColumns="0" deleteRows="0" sort="0" autoFilter="0" pivotTables="0" objects="1"/>
  <sortState ref="A2:F34">
    <sortCondition ref="B2:B34"/>
  </sortState>
  <conditionalFormatting sqref="F24:G24">
    <cfRule type="containsText" dxfId="0" priority="2" operator="between" text="TRUE">
      <formula>NOT(ISERROR(SEARCH("TRUE",F24)))</formula>
    </cfRule>
  </conditionalFormatting>
  <conditionalFormatting sqref="F25:G25">
    <cfRule type="containsText" dxfId="0" priority="1" operator="between" text="TRUE">
      <formula>NOT(ISERROR(SEARCH("TRUE",F25)))</formula>
    </cfRule>
  </conditionalFormatting>
  <conditionalFormatting sqref="B41">
    <cfRule type="duplicateValues" dxfId="1" priority="8"/>
    <cfRule type="containsText" dxfId="0" priority="9" operator="between" text="TRUE">
      <formula>NOT(ISERROR(SEARCH("TRUE",B41)))</formula>
    </cfRule>
  </conditionalFormatting>
  <conditionalFormatting sqref="B85">
    <cfRule type="duplicateValues" dxfId="1" priority="6"/>
    <cfRule type="containsText" dxfId="0" priority="7" operator="between" text="TRUE">
      <formula>NOT(ISERROR(SEARCH("TRUE",B85)))</formula>
    </cfRule>
  </conditionalFormatting>
  <conditionalFormatting sqref="F85:G85">
    <cfRule type="containsText" dxfId="0" priority="5" operator="between" text="TRUE">
      <formula>NOT(ISERROR(SEARCH("TRUE",F85)))</formula>
    </cfRule>
  </conditionalFormatting>
  <conditionalFormatting sqref="B110:B114">
    <cfRule type="duplicateValues" dxfId="1" priority="3"/>
    <cfRule type="containsText" dxfId="0" priority="4" operator="between" text="TRUE">
      <formula>NOT(ISERROR(SEARCH("TRUE",B110)))</formula>
    </cfRule>
  </conditionalFormatting>
  <pageMargins left="0.7" right="0.7" top="0.75" bottom="0.75" header="0.3" footer="0.3"/>
  <pageSetup paperSize="5" scale="6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showRowColHeaders="0" workbookViewId="0">
      <selection activeCell="A1" sqref="A1:B1"/>
    </sheetView>
  </sheetViews>
  <sheetFormatPr defaultColWidth="9" defaultRowHeight="15" outlineLevelCol="1"/>
  <cols>
    <col min="1" max="1" width="16.2833333333333" customWidth="1"/>
    <col min="2" max="2" width="41.8583333333333" customWidth="1"/>
  </cols>
  <sheetData>
    <row r="1" ht="28.5" spans="1:2">
      <c r="A1" s="65" t="s">
        <v>64</v>
      </c>
      <c r="B1" s="65"/>
    </row>
    <row r="2" ht="28.5" spans="1:2">
      <c r="A2" s="65" t="s">
        <v>65</v>
      </c>
      <c r="B2" s="65"/>
    </row>
    <row r="3" ht="29.25" spans="1:2">
      <c r="A3" s="65" t="s">
        <v>66</v>
      </c>
      <c r="B3" s="65"/>
    </row>
    <row r="4" ht="20.1" customHeight="1" spans="1:2">
      <c r="A4" s="66" t="s">
        <v>10</v>
      </c>
      <c r="B4" s="67">
        <v>1212</v>
      </c>
    </row>
    <row r="5" ht="20.1" customHeight="1" spans="1:2">
      <c r="A5" s="68" t="s">
        <v>11</v>
      </c>
      <c r="B5" s="69" t="e">
        <f>VLOOKUP(B4,DATA,4,0)</f>
        <v>#N/A</v>
      </c>
    </row>
    <row r="6" ht="20.1" customHeight="1" spans="1:2">
      <c r="A6" s="70" t="s">
        <v>12</v>
      </c>
      <c r="B6" s="69" t="e">
        <f>VLOOKUP(B4,DATA,2,0)</f>
        <v>#N/A</v>
      </c>
    </row>
    <row r="7" ht="20.1" customHeight="1" spans="1:2">
      <c r="A7" s="71" t="s">
        <v>12</v>
      </c>
      <c r="B7" s="71" t="e">
        <f>VLOOKUP(B4,DATA,5,0)</f>
        <v>#N/A</v>
      </c>
    </row>
    <row r="8" ht="20.1" customHeight="1" spans="1:2">
      <c r="A8" s="71" t="s">
        <v>67</v>
      </c>
      <c r="B8" s="71" t="e">
        <f>VLOOKUP($B$4,DATA,6,0)</f>
        <v>#N/A</v>
      </c>
    </row>
    <row r="9" ht="19.5" spans="1:2">
      <c r="A9" s="72" t="s">
        <v>68</v>
      </c>
      <c r="B9" s="73"/>
    </row>
    <row r="10" spans="1:2">
      <c r="A10" s="74"/>
      <c r="B10" s="74"/>
    </row>
    <row r="11" ht="18.75" spans="1:2">
      <c r="A11" s="75"/>
      <c r="B11" s="75"/>
    </row>
    <row r="12" customHeight="1" spans="1:2">
      <c r="A12" s="76"/>
      <c r="B12" s="76"/>
    </row>
    <row r="13" spans="1:2">
      <c r="A13" s="74"/>
      <c r="B13" s="74"/>
    </row>
    <row r="14" spans="1:2">
      <c r="A14" s="77"/>
      <c r="B14" s="77"/>
    </row>
  </sheetData>
  <sheetProtection formatCells="0" formatColumns="0" formatRows="0" insertRows="0" insertColumns="0" insertHyperlinks="0" deleteColumns="0" deleteRows="0" sort="0" autoFilter="0"/>
  <mergeCells count="7">
    <mergeCell ref="A1:B1"/>
    <mergeCell ref="A2:B2"/>
    <mergeCell ref="A3:B3"/>
    <mergeCell ref="A10:B10"/>
    <mergeCell ref="A11:B11"/>
    <mergeCell ref="A12:B12"/>
    <mergeCell ref="A13:B1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61"/>
  <sheetViews>
    <sheetView tabSelected="1" view="pageBreakPreview" zoomScale="80" zoomScaleNormal="100" zoomScaleSheetLayoutView="80" workbookViewId="0">
      <selection activeCell="J9" sqref="J9"/>
    </sheetView>
  </sheetViews>
  <sheetFormatPr defaultColWidth="9" defaultRowHeight="15"/>
  <cols>
    <col min="1" max="1" width="4.56666666666667" customWidth="1"/>
    <col min="2" max="2" width="7.28333333333333" customWidth="1"/>
    <col min="3" max="3" width="19.1416666666667" customWidth="1"/>
    <col min="4" max="4" width="29.8583333333333" customWidth="1"/>
    <col min="5" max="5" width="15.425" style="1" customWidth="1"/>
    <col min="6" max="6" width="15" customWidth="1"/>
  </cols>
  <sheetData>
    <row r="2" ht="15.75" spans="2:8">
      <c r="B2" s="2" t="s">
        <v>69</v>
      </c>
      <c r="C2" s="2"/>
      <c r="D2" s="2"/>
      <c r="E2" s="2"/>
      <c r="F2" s="2"/>
      <c r="G2" s="3"/>
      <c r="H2" s="3"/>
    </row>
    <row r="3" ht="18.75" spans="2:8">
      <c r="B3" s="4" t="s">
        <v>70</v>
      </c>
      <c r="C3" s="4"/>
      <c r="D3" s="4"/>
      <c r="E3" s="4"/>
      <c r="F3" s="4"/>
      <c r="G3" s="5"/>
      <c r="H3" s="5"/>
    </row>
    <row r="4" ht="15.75" spans="2:8">
      <c r="B4" s="2" t="s">
        <v>71</v>
      </c>
      <c r="C4" s="2"/>
      <c r="D4" s="2"/>
      <c r="E4" s="2"/>
      <c r="F4" s="2"/>
      <c r="G4" s="3"/>
      <c r="H4" s="3"/>
    </row>
    <row r="5" ht="18.75" spans="2:8">
      <c r="B5" s="4" t="s">
        <v>66</v>
      </c>
      <c r="C5" s="4"/>
      <c r="D5" s="4"/>
      <c r="E5" s="4"/>
      <c r="F5" s="4"/>
      <c r="G5" s="5"/>
      <c r="H5" s="5"/>
    </row>
    <row r="6" spans="2:8">
      <c r="B6" s="6" t="s">
        <v>72</v>
      </c>
      <c r="C6" s="6"/>
      <c r="D6" s="6"/>
      <c r="E6" s="6"/>
      <c r="F6" s="6"/>
      <c r="G6" s="7"/>
      <c r="H6" s="7"/>
    </row>
    <row r="7" spans="1:9">
      <c r="A7" s="8"/>
      <c r="B7" s="6" t="s">
        <v>73</v>
      </c>
      <c r="C7" s="6"/>
      <c r="D7" s="6"/>
      <c r="E7" s="6"/>
      <c r="F7" s="6"/>
      <c r="G7" s="7"/>
      <c r="H7" s="7"/>
      <c r="I7" s="8"/>
    </row>
    <row r="8" ht="8.1" customHeight="1" spans="1:9">
      <c r="A8" s="8"/>
      <c r="B8" s="9"/>
      <c r="C8" s="8"/>
      <c r="D8" s="8"/>
      <c r="E8" s="9"/>
      <c r="F8" s="8"/>
      <c r="G8" s="8"/>
      <c r="H8" s="8"/>
      <c r="I8" s="8"/>
    </row>
    <row r="9" ht="23.25" spans="2:8">
      <c r="B9" s="10" t="s">
        <v>74</v>
      </c>
      <c r="C9" s="10"/>
      <c r="D9" s="10"/>
      <c r="E9" s="10"/>
      <c r="F9" s="10"/>
      <c r="G9" s="11"/>
      <c r="H9" s="11"/>
    </row>
    <row r="10" ht="23.25" spans="2:8">
      <c r="B10" s="10" t="s">
        <v>75</v>
      </c>
      <c r="C10" s="10"/>
      <c r="D10" s="10"/>
      <c r="E10" s="10"/>
      <c r="F10" s="10"/>
      <c r="G10" s="11"/>
      <c r="H10" s="11"/>
    </row>
    <row r="11" ht="23.25" spans="2:8">
      <c r="B11" s="10" t="s">
        <v>76</v>
      </c>
      <c r="C11" s="10"/>
      <c r="D11" s="10"/>
      <c r="E11" s="10"/>
      <c r="F11" s="10"/>
      <c r="G11" s="12"/>
      <c r="H11" s="12"/>
    </row>
    <row r="12" ht="23.25" spans="2:8">
      <c r="B12" s="10"/>
      <c r="C12" s="10"/>
      <c r="D12" s="10"/>
      <c r="E12" s="10"/>
      <c r="F12" s="12"/>
      <c r="G12" s="12"/>
      <c r="H12" s="12"/>
    </row>
    <row r="13" ht="18.75" spans="2:5">
      <c r="B13" s="13" t="s">
        <v>10</v>
      </c>
      <c r="C13" s="13"/>
      <c r="D13" s="14"/>
      <c r="E13" s="14"/>
    </row>
    <row r="14" ht="18.75" spans="2:5">
      <c r="B14" s="13" t="s">
        <v>77</v>
      </c>
      <c r="C14" s="13"/>
      <c r="D14" s="15" t="e">
        <f>VLOOKUP($D$13,DATA1,2,0)</f>
        <v>#N/A</v>
      </c>
      <c r="E14" s="16"/>
    </row>
    <row r="15" ht="18.75" spans="2:5">
      <c r="B15" s="13" t="s">
        <v>12</v>
      </c>
      <c r="C15" s="13"/>
      <c r="D15" s="15" t="e">
        <f>VLOOKUP($D$13,DATA1,3,0)</f>
        <v>#N/A</v>
      </c>
      <c r="E15" s="16"/>
    </row>
    <row r="16" ht="18.75" spans="2:5">
      <c r="B16" s="13"/>
      <c r="C16" s="13"/>
      <c r="D16" s="15"/>
      <c r="E16" s="16"/>
    </row>
    <row r="17" ht="18.75" spans="2:5">
      <c r="B17" s="13" t="s">
        <v>78</v>
      </c>
      <c r="C17" s="13"/>
      <c r="D17" s="15"/>
      <c r="E17" s="16"/>
    </row>
    <row r="18" ht="18.75" spans="2:5">
      <c r="B18" s="13" t="s">
        <v>79</v>
      </c>
      <c r="C18" s="13"/>
      <c r="D18" s="13"/>
      <c r="E18" s="16"/>
    </row>
    <row r="19" ht="19.5" spans="2:6">
      <c r="B19" s="17" t="s">
        <v>80</v>
      </c>
      <c r="C19" s="17" t="s">
        <v>81</v>
      </c>
      <c r="D19" s="17"/>
      <c r="E19" s="18" t="s">
        <v>82</v>
      </c>
      <c r="F19" s="18"/>
    </row>
    <row r="20" ht="19.5" spans="2:23">
      <c r="B20" s="19" t="s">
        <v>83</v>
      </c>
      <c r="C20" s="20"/>
      <c r="D20" s="20"/>
      <c r="E20" s="21" t="s">
        <v>84</v>
      </c>
      <c r="F20" s="22" t="s">
        <v>85</v>
      </c>
      <c r="I20" s="60"/>
      <c r="J20" s="60"/>
      <c r="K20" s="60"/>
      <c r="L20" s="60"/>
      <c r="M20" s="60"/>
      <c r="N20" s="61"/>
      <c r="O20" s="62"/>
      <c r="P20" s="62"/>
      <c r="Q20" s="62"/>
      <c r="R20" s="63"/>
      <c r="S20" s="63"/>
      <c r="T20" s="63"/>
      <c r="U20" s="63"/>
      <c r="V20" s="63"/>
      <c r="W20" s="64"/>
    </row>
    <row r="21" ht="18.75" spans="2:6">
      <c r="B21" s="23" t="s">
        <v>86</v>
      </c>
      <c r="C21" s="24" t="s">
        <v>87</v>
      </c>
      <c r="D21" s="24"/>
      <c r="E21" s="25" t="e">
        <f>VLOOKUP($D$13,DATA1,4,0)</f>
        <v>#N/A</v>
      </c>
      <c r="F21" s="25" t="e">
        <f>VLOOKUP($D$13,DATA1,5,0)</f>
        <v>#N/A</v>
      </c>
    </row>
    <row r="22" ht="18.75" spans="2:6">
      <c r="B22" s="23" t="s">
        <v>88</v>
      </c>
      <c r="C22" s="26" t="s">
        <v>89</v>
      </c>
      <c r="D22" s="27"/>
      <c r="E22" s="28" t="e">
        <f>VLOOKUP($D$13,DATA1,6,0)</f>
        <v>#N/A</v>
      </c>
      <c r="F22" s="28" t="e">
        <f>VLOOKUP($D$13,DATA1,7,0)</f>
        <v>#N/A</v>
      </c>
    </row>
    <row r="23" ht="18.75" spans="2:6">
      <c r="B23" s="23" t="s">
        <v>90</v>
      </c>
      <c r="C23" s="26" t="s">
        <v>91</v>
      </c>
      <c r="D23" s="27"/>
      <c r="E23" s="28">
        <v>70</v>
      </c>
      <c r="F23" s="28" t="e">
        <f>VLOOKUP($D$13,DATA1,9,0)</f>
        <v>#N/A</v>
      </c>
    </row>
    <row r="24" ht="18.75" spans="2:6">
      <c r="B24" s="23" t="s">
        <v>92</v>
      </c>
      <c r="C24" s="26" t="s">
        <v>93</v>
      </c>
      <c r="D24" s="27"/>
      <c r="E24" s="28" t="e">
        <f>VLOOKUP($D$13,DATA1,10,0)</f>
        <v>#N/A</v>
      </c>
      <c r="F24" s="28" t="e">
        <f>VLOOKUP($D$13,DATA1,11,0)</f>
        <v>#N/A</v>
      </c>
    </row>
    <row r="25" ht="18.75" spans="2:6">
      <c r="B25" s="23" t="s">
        <v>94</v>
      </c>
      <c r="C25" s="26" t="s">
        <v>95</v>
      </c>
      <c r="D25" s="27"/>
      <c r="E25" s="28" t="e">
        <f>VLOOKUP($D$13,DATA1,12,0)</f>
        <v>#N/A</v>
      </c>
      <c r="F25" s="28" t="e">
        <f>VLOOKUP($D$13,DATA1,13,0)</f>
        <v>#N/A</v>
      </c>
    </row>
    <row r="26" ht="18.75" spans="2:6">
      <c r="B26" s="29" t="s">
        <v>96</v>
      </c>
      <c r="C26" s="30" t="s">
        <v>97</v>
      </c>
      <c r="D26" s="31"/>
      <c r="E26" s="32" t="e">
        <f>VLOOKUP($D$13,DATA1,14,0)</f>
        <v>#N/A</v>
      </c>
      <c r="F26" s="32" t="e">
        <f>VLOOKUP($D$13,DATA1,15,0)</f>
        <v>#N/A</v>
      </c>
    </row>
    <row r="27" ht="18.75" spans="2:6">
      <c r="B27" s="33" t="s">
        <v>98</v>
      </c>
      <c r="C27" s="34"/>
      <c r="D27" s="34"/>
      <c r="E27" s="34"/>
      <c r="F27" s="35"/>
    </row>
    <row r="28" ht="18.75" spans="2:6">
      <c r="B28" s="36" t="s">
        <v>86</v>
      </c>
      <c r="C28" s="37" t="s">
        <v>99</v>
      </c>
      <c r="D28" s="38"/>
      <c r="E28" s="39" t="e">
        <f>VLOOKUP($D$13,DATA1,16,0)</f>
        <v>#N/A</v>
      </c>
      <c r="F28" s="39" t="e">
        <f>VLOOKUP($D$13,DATA1,17,0)</f>
        <v>#N/A</v>
      </c>
    </row>
    <row r="29" ht="18.75" spans="2:6">
      <c r="B29" s="23" t="s">
        <v>88</v>
      </c>
      <c r="C29" s="26" t="s">
        <v>100</v>
      </c>
      <c r="D29" s="27"/>
      <c r="E29" s="28" t="e">
        <f>VLOOKUP($D$13,DATA1,18,0)</f>
        <v>#N/A</v>
      </c>
      <c r="F29" s="28" t="e">
        <f>VLOOKUP($D$13,DATA1,19,0)</f>
        <v>#N/A</v>
      </c>
    </row>
    <row r="30" ht="18.75" spans="2:6">
      <c r="B30" s="29" t="s">
        <v>90</v>
      </c>
      <c r="C30" s="30" t="s">
        <v>101</v>
      </c>
      <c r="D30" s="31"/>
      <c r="E30" s="32" t="e">
        <f>VLOOKUP($D$13,DATA1,20,0)</f>
        <v>#N/A</v>
      </c>
      <c r="F30" s="32" t="e">
        <f>VLOOKUP($D$13,DATA1,21,0)</f>
        <v>#N/A</v>
      </c>
    </row>
    <row r="31" ht="18.75" spans="2:6">
      <c r="B31" s="33" t="s">
        <v>102</v>
      </c>
      <c r="C31" s="34"/>
      <c r="D31" s="34"/>
      <c r="E31" s="34"/>
      <c r="F31" s="35"/>
    </row>
    <row r="32" ht="18.75" spans="2:6">
      <c r="B32" s="36" t="s">
        <v>86</v>
      </c>
      <c r="C32" s="26" t="s">
        <v>103</v>
      </c>
      <c r="D32" s="27"/>
      <c r="E32" s="39" t="e">
        <f>VLOOKUP($D$13,DATA1,32,0)</f>
        <v>#N/A</v>
      </c>
      <c r="F32" s="39" t="e">
        <f>VLOOKUP($D$13,DATA1,33,0)</f>
        <v>#N/A</v>
      </c>
    </row>
    <row r="33" ht="18.75" spans="2:6">
      <c r="B33" s="23" t="s">
        <v>88</v>
      </c>
      <c r="C33" s="26" t="s">
        <v>104</v>
      </c>
      <c r="D33" s="27"/>
      <c r="E33" s="28" t="e">
        <f>VLOOKUP($D$13,DATA1,24,0)</f>
        <v>#N/A</v>
      </c>
      <c r="F33" s="28" t="e">
        <f>VLOOKUP($D$13,DATA1,25,0)</f>
        <v>#N/A</v>
      </c>
    </row>
    <row r="34" ht="18.75" spans="2:6">
      <c r="B34" s="23" t="s">
        <v>90</v>
      </c>
      <c r="C34" s="26" t="s">
        <v>105</v>
      </c>
      <c r="D34" s="27"/>
      <c r="E34" s="28" t="e">
        <f>VLOOKUP($D$13,DATA1,26,0)</f>
        <v>#N/A</v>
      </c>
      <c r="F34" s="28" t="e">
        <f>VLOOKUP($D$13,DATA1,27,0)</f>
        <v>#N/A</v>
      </c>
    </row>
    <row r="35" ht="18.75" spans="2:6">
      <c r="B35" s="23" t="s">
        <v>92</v>
      </c>
      <c r="C35" s="24" t="s">
        <v>106</v>
      </c>
      <c r="D35" s="24"/>
      <c r="E35" s="28" t="e">
        <f>VLOOKUP($D$13,DATA1,28,0)</f>
        <v>#N/A</v>
      </c>
      <c r="F35" s="28" t="e">
        <f>VLOOKUP($D$13,DATA1,29,0)</f>
        <v>#N/A</v>
      </c>
    </row>
    <row r="36" ht="18.75" spans="2:6">
      <c r="B36" s="23" t="s">
        <v>94</v>
      </c>
      <c r="C36" s="24" t="s">
        <v>107</v>
      </c>
      <c r="D36" s="24"/>
      <c r="E36" s="28" t="e">
        <f>VLOOKUP($D$13,DATA1,28,0)</f>
        <v>#N/A</v>
      </c>
      <c r="F36" s="28" t="e">
        <f>VLOOKUP($D$13,DATA1,29,0)</f>
        <v>#N/A</v>
      </c>
    </row>
    <row r="37" ht="18.75" spans="2:6">
      <c r="B37" s="23" t="s">
        <v>96</v>
      </c>
      <c r="C37" s="24" t="s">
        <v>108</v>
      </c>
      <c r="D37" s="24"/>
      <c r="E37" s="28" t="e">
        <f>VLOOKUP($D$13,DATA1,22,0)</f>
        <v>#N/A</v>
      </c>
      <c r="F37" s="28" t="e">
        <f>VLOOKUP($D$13,DATA1,23,0)</f>
        <v>#N/A</v>
      </c>
    </row>
    <row r="38" ht="18.75" spans="2:6">
      <c r="B38" s="40" t="s">
        <v>109</v>
      </c>
      <c r="C38" s="41"/>
      <c r="D38" s="41"/>
      <c r="E38" s="42"/>
      <c r="F38" s="43"/>
    </row>
    <row r="39" ht="18.75" spans="2:6">
      <c r="B39" s="44"/>
      <c r="C39" s="45"/>
      <c r="D39" s="45"/>
      <c r="E39" s="46"/>
      <c r="F39" s="47"/>
    </row>
    <row r="40" ht="18.75" spans="2:6">
      <c r="B40" s="44"/>
      <c r="C40" s="45"/>
      <c r="D40" s="45"/>
      <c r="E40" s="46"/>
      <c r="F40" s="47"/>
    </row>
    <row r="41" ht="18.75" spans="2:6">
      <c r="B41" s="44"/>
      <c r="C41" s="45"/>
      <c r="D41" s="45"/>
      <c r="E41" s="46"/>
      <c r="F41" s="47"/>
    </row>
    <row r="42" ht="18.75" spans="2:6">
      <c r="B42" s="44"/>
      <c r="C42" s="45"/>
      <c r="D42" s="45"/>
      <c r="E42" s="46"/>
      <c r="F42" s="47"/>
    </row>
    <row r="43" ht="18.75" spans="2:6">
      <c r="B43" s="44"/>
      <c r="C43" s="45"/>
      <c r="D43" s="45"/>
      <c r="E43" s="46"/>
      <c r="F43" s="47"/>
    </row>
    <row r="44" ht="18.75" spans="2:6">
      <c r="B44" s="44"/>
      <c r="C44" s="45"/>
      <c r="D44" s="45"/>
      <c r="E44" s="46"/>
      <c r="F44" s="47"/>
    </row>
    <row r="45" ht="18.75" spans="2:6">
      <c r="B45" s="48"/>
      <c r="C45" s="49"/>
      <c r="D45" s="49"/>
      <c r="E45" s="50"/>
      <c r="F45" s="51"/>
    </row>
    <row r="46" ht="18.75" spans="2:5">
      <c r="B46" s="16"/>
      <c r="C46" s="15"/>
      <c r="D46" s="15"/>
      <c r="E46" s="52"/>
    </row>
    <row r="47" ht="18.75" spans="2:5">
      <c r="B47" s="16"/>
      <c r="C47" s="15"/>
      <c r="D47" s="15"/>
      <c r="E47" s="52"/>
    </row>
    <row r="48" ht="18.75" spans="2:6">
      <c r="B48" s="53"/>
      <c r="C48" s="53"/>
      <c r="D48" s="53"/>
      <c r="E48" s="15" t="s">
        <v>110</v>
      </c>
      <c r="F48" s="15"/>
    </row>
    <row r="49" ht="18.75" spans="2:6">
      <c r="B49" s="54" t="s">
        <v>111</v>
      </c>
      <c r="C49" s="53"/>
      <c r="D49" s="53"/>
      <c r="E49" s="54" t="s">
        <v>112</v>
      </c>
      <c r="F49" s="53"/>
    </row>
    <row r="50" ht="18.75" spans="2:6">
      <c r="B50" s="16"/>
      <c r="C50" s="53"/>
      <c r="D50" s="53"/>
      <c r="E50" s="16"/>
      <c r="F50" s="53"/>
    </row>
    <row r="51" ht="18.75" spans="2:6">
      <c r="B51" s="16"/>
      <c r="C51" s="53"/>
      <c r="D51" s="53"/>
      <c r="E51" s="16"/>
      <c r="F51" s="53"/>
    </row>
    <row r="52" ht="18.75" spans="2:6">
      <c r="B52" s="16"/>
      <c r="C52" s="53"/>
      <c r="D52" s="53"/>
      <c r="E52" s="16"/>
      <c r="F52" s="53"/>
    </row>
    <row r="53" ht="18.75" spans="2:6">
      <c r="B53" s="55" t="e">
        <f>VLOOKUP($D$13,DATA1,34,0)</f>
        <v>#N/A</v>
      </c>
      <c r="C53" s="53"/>
      <c r="D53" s="55"/>
      <c r="E53" s="13" t="s">
        <v>113</v>
      </c>
      <c r="F53" s="13"/>
    </row>
    <row r="54" ht="18.75" spans="2:6">
      <c r="B54" s="55" t="e">
        <f>VLOOKUP($D$13,DATA1,35,0)</f>
        <v>#N/A</v>
      </c>
      <c r="C54" s="53"/>
      <c r="D54" s="55"/>
      <c r="E54" s="55"/>
      <c r="F54" s="53"/>
    </row>
    <row r="55" ht="15.75" spans="1:6">
      <c r="A55" s="56" t="s">
        <v>114</v>
      </c>
      <c r="B55" s="56"/>
      <c r="C55" s="56"/>
      <c r="D55" s="56"/>
      <c r="E55" s="56"/>
      <c r="F55" s="56"/>
    </row>
    <row r="56" ht="15.75" spans="1:6">
      <c r="A56" s="57" t="s">
        <v>115</v>
      </c>
      <c r="B56" s="56"/>
      <c r="C56" s="56"/>
      <c r="D56" s="56"/>
      <c r="E56" s="56"/>
      <c r="F56" s="56"/>
    </row>
    <row r="57" ht="15.75" spans="1:6">
      <c r="A57" s="57" t="s">
        <v>116</v>
      </c>
      <c r="B57" s="56"/>
      <c r="C57" s="56"/>
      <c r="D57" s="56"/>
      <c r="E57" s="56"/>
      <c r="F57" s="56"/>
    </row>
    <row r="58" ht="15.75" spans="1:6">
      <c r="A58" s="57"/>
      <c r="B58" s="56"/>
      <c r="C58" s="56"/>
      <c r="D58" s="56"/>
      <c r="E58" s="56"/>
      <c r="F58" s="56"/>
    </row>
    <row r="59" spans="1:6">
      <c r="A59" s="58"/>
      <c r="B59" s="58"/>
      <c r="C59" s="58"/>
      <c r="D59" s="58"/>
      <c r="E59" s="59"/>
      <c r="F59" s="58"/>
    </row>
    <row r="60" ht="15.75" spans="1:6">
      <c r="A60" s="57"/>
      <c r="B60" s="56"/>
      <c r="C60" s="56"/>
      <c r="D60" s="56"/>
      <c r="E60" s="56"/>
      <c r="F60" s="56"/>
    </row>
    <row r="61" ht="15.75" spans="1:6">
      <c r="A61" s="57"/>
      <c r="B61" s="56"/>
      <c r="C61" s="56"/>
      <c r="D61" s="56"/>
      <c r="E61" s="56"/>
      <c r="F61" s="56"/>
    </row>
  </sheetData>
  <mergeCells count="41">
    <mergeCell ref="B2:F2"/>
    <mergeCell ref="B3:F3"/>
    <mergeCell ref="B4:F4"/>
    <mergeCell ref="B5:F5"/>
    <mergeCell ref="B6:F6"/>
    <mergeCell ref="B7:F7"/>
    <mergeCell ref="B9:F9"/>
    <mergeCell ref="B10:F10"/>
    <mergeCell ref="B11:F11"/>
    <mergeCell ref="B13:C13"/>
    <mergeCell ref="D13:E13"/>
    <mergeCell ref="B14:C14"/>
    <mergeCell ref="B15:C15"/>
    <mergeCell ref="B18:D18"/>
    <mergeCell ref="C19:D19"/>
    <mergeCell ref="E19:F19"/>
    <mergeCell ref="C21:D21"/>
    <mergeCell ref="C22:D22"/>
    <mergeCell ref="C23:D23"/>
    <mergeCell ref="C24:D24"/>
    <mergeCell ref="C25:D25"/>
    <mergeCell ref="C26:D26"/>
    <mergeCell ref="B27:F27"/>
    <mergeCell ref="C28:D28"/>
    <mergeCell ref="C30:D30"/>
    <mergeCell ref="B31:F31"/>
    <mergeCell ref="C32:D32"/>
    <mergeCell ref="C33:D33"/>
    <mergeCell ref="C34:D34"/>
    <mergeCell ref="C35:D35"/>
    <mergeCell ref="C36:D36"/>
    <mergeCell ref="C37:D37"/>
    <mergeCell ref="B38:D38"/>
    <mergeCell ref="E48:F48"/>
    <mergeCell ref="E53:F53"/>
    <mergeCell ref="A55:F55"/>
    <mergeCell ref="A56:F56"/>
    <mergeCell ref="A57:F57"/>
    <mergeCell ref="A58:F58"/>
    <mergeCell ref="A60:F60"/>
    <mergeCell ref="A61:F61"/>
  </mergeCells>
  <pageMargins left="0.700694444444445" right="0.700694444444445" top="0" bottom="0.751388888888889" header="0.298611111111111" footer="0.298611111111111"/>
  <pageSetup paperSize="5" scale="91" orientation="portrait" verticalDpi="36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Grizli777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DATA</vt:lpstr>
      <vt:lpstr>OKE</vt:lpstr>
      <vt:lpstr>RPTXBHS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dcterms:created xsi:type="dcterms:W3CDTF">2020-07-27T01:29:00Z</dcterms:created>
  <cp:lastPrinted>2021-10-11T04:05:00Z</cp:lastPrinted>
  <dcterms:modified xsi:type="dcterms:W3CDTF">2021-10-14T05:13:32Z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1033-11.2.0.9075</vt:lpwstr>
  </property>
</Properties>
</file>